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'СФ'!$4:$4</definedName>
    <definedName name="_xlnm.Print_Area" localSheetId="0">'ЗФ'!$A$1:$K$236</definedName>
    <definedName name="_xlnm.Print_Area" localSheetId="1">'СФ'!$A$1:$G$109</definedName>
  </definedNames>
  <calcPr fullCalcOnLoad="1"/>
</workbook>
</file>

<file path=xl/sharedStrings.xml><?xml version="1.0" encoding="utf-8"?>
<sst xmlns="http://schemas.openxmlformats.org/spreadsheetml/2006/main" count="504" uniqueCount="414">
  <si>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</si>
  <si>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</si>
  <si>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</si>
  <si>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</si>
  <si>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</si>
  <si>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</si>
  <si>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</si>
  <si>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</si>
  <si>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</si>
  <si>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</si>
  <si>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</si>
  <si>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</si>
  <si>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</si>
  <si>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</si>
  <si>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</si>
  <si>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</si>
  <si>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</si>
  <si>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</si>
  <si>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</si>
  <si>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</si>
  <si>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</si>
  <si>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</si>
  <si>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</si>
  <si>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</si>
  <si>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</si>
  <si>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</si>
  <si>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</si>
  <si>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</si>
  <si>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</si>
  <si>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</si>
  <si>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</si>
  <si>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</si>
  <si>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</si>
  <si>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</si>
  <si>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</si>
  <si>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</si>
  <si>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</si>
  <si>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</si>
  <si>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</si>
  <si>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</si>
  <si>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</si>
  <si>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</si>
  <si>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</si>
  <si>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</si>
  <si>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</si>
  <si>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</si>
  <si>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</si>
  <si>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</si>
  <si>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</si>
  <si>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</si>
  <si>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</si>
  <si>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</si>
  <si>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</si>
  <si>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</si>
  <si>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</si>
  <si>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</si>
  <si>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</si>
  <si>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</si>
  <si>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</si>
  <si>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</si>
  <si>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</si>
  <si>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</si>
  <si>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</si>
  <si>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</si>
  <si>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</si>
  <si>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</si>
  <si>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</si>
  <si>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</si>
  <si>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</si>
  <si>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</si>
  <si>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</si>
  <si>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</si>
  <si>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</si>
  <si>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</si>
  <si>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</si>
  <si>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</si>
  <si>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</si>
  <si>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</si>
  <si>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</si>
  <si>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</si>
  <si>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</si>
  <si>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</si>
  <si>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</si>
  <si>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</si>
  <si>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</si>
  <si>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</si>
  <si>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</si>
  <si>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</si>
  <si>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</si>
  <si>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</si>
  <si>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</si>
  <si>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</si>
  <si>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</si>
  <si>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</si>
  <si>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</si>
  <si>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</si>
  <si>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</si>
  <si>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</si>
  <si>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</si>
  <si>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</si>
  <si>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</si>
  <si>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</si>
  <si>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</si>
  <si>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</si>
  <si>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</si>
  <si>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</si>
  <si>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</si>
  <si>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</si>
  <si>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</si>
  <si>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</si>
  <si>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</si>
  <si>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</si>
  <si>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</si>
  <si>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</si>
  <si>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</si>
  <si>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</si>
  <si>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</si>
  <si>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</si>
  <si>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</si>
  <si>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</si>
  <si>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</si>
  <si>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</si>
  <si>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</si>
  <si>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</si>
  <si>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</si>
  <si>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</si>
  <si>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</si>
  <si>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</si>
  <si>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</si>
  <si>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</si>
  <si>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</si>
  <si>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</si>
  <si>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</si>
  <si>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</si>
  <si>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</si>
  <si>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</si>
  <si>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</si>
  <si>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</si>
  <si>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</si>
  <si>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</si>
  <si>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</si>
  <si>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</si>
  <si>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</si>
  <si>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</si>
  <si>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</si>
  <si>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</si>
  <si>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</si>
  <si>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</si>
  <si>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</si>
  <si>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</si>
  <si>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</si>
  <si>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</si>
  <si>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</si>
  <si>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</si>
  <si>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</si>
  <si>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</si>
  <si>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</si>
  <si>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</si>
  <si>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</si>
  <si>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</si>
  <si>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</si>
  <si>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</si>
  <si>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</si>
  <si>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</si>
  <si>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</si>
  <si>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</si>
  <si>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</si>
  <si>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</si>
  <si>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</si>
  <si>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</si>
  <si>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</si>
  <si>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</si>
  <si>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</si>
  <si>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</si>
  <si>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</si>
  <si>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</si>
  <si>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</si>
  <si>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</si>
  <si>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</si>
  <si>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</si>
  <si>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</si>
  <si>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</si>
  <si>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</si>
  <si>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</si>
  <si>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</si>
  <si>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</si>
  <si>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</si>
  <si>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</si>
  <si>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</si>
  <si>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</si>
  <si>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</si>
  <si>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</si>
  <si>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</si>
  <si>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</si>
  <si>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</si>
  <si>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</si>
  <si>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</si>
  <si>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</si>
  <si>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</si>
  <si>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</si>
  <si>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</si>
  <si>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</si>
  <si>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</si>
  <si>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</si>
  <si>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</si>
  <si>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</si>
  <si>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</si>
  <si>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</si>
  <si>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</si>
  <si>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</si>
  <si>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</si>
  <si>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</si>
  <si>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</si>
  <si>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</si>
  <si>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</si>
  <si>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</si>
  <si>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</si>
  <si>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</si>
  <si>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</si>
  <si>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</si>
  <si>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</si>
  <si>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</si>
  <si>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</si>
  <si>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</si>
  <si>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</si>
  <si>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</si>
  <si>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</si>
  <si>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</si>
  <si>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</si>
  <si>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</si>
  <si>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</si>
  <si>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</si>
  <si>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</si>
  <si>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</si>
  <si>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</si>
  <si>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</si>
  <si>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</si>
  <si>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</si>
  <si>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</si>
  <si>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</si>
  <si>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</si>
  <si>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</si>
  <si>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</si>
  <si>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</si>
  <si>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</si>
  <si>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</si>
  <si>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</si>
  <si>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</si>
  <si>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</si>
  <si>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</si>
  <si>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</si>
  <si>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</si>
  <si>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</si>
  <si>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</si>
  <si>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</si>
  <si>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</si>
  <si>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</si>
  <si>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</si>
  <si>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</si>
  <si>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</si>
  <si>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</si>
  <si>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</si>
  <si>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</si>
  <si>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</si>
  <si>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</si>
  <si>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</si>
  <si>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</si>
  <si>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</si>
  <si>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</si>
  <si>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</si>
  <si>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</si>
  <si>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</si>
  <si>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</si>
  <si>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</si>
  <si>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</si>
  <si>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</si>
  <si>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</si>
  <si>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</si>
  <si>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</si>
  <si>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</si>
  <si>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</si>
  <si>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</si>
  <si>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</si>
  <si>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</si>
  <si>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</si>
  <si>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</si>
  <si>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</si>
  <si>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</si>
  <si>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</si>
  <si>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</si>
  <si>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</si>
  <si>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</si>
  <si>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</si>
  <si>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</si>
  <si>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</si>
  <si>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</si>
  <si>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</si>
  <si>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</si>
  <si>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</si>
  <si>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</si>
  <si>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</si>
  <si>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</si>
  <si>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</si>
  <si>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</si>
  <si>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</si>
  <si>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</si>
  <si>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</si>
  <si>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</si>
  <si>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</si>
  <si>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</si>
  <si>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</si>
  <si>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</si>
  <si>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</si>
  <si>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</si>
  <si>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</si>
  <si>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</si>
  <si>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</si>
  <si>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</si>
  <si>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</si>
  <si>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</si>
  <si>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</si>
  <si>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</si>
  <si>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</si>
  <si>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</si>
  <si>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</si>
  <si>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</si>
  <si>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</si>
  <si>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</si>
  <si>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</si>
  <si>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</si>
  <si>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</si>
  <si>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</si>
  <si>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</si>
  <si>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</si>
  <si>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</si>
  <si>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</si>
  <si>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</si>
  <si>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</si>
  <si>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</si>
  <si>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</si>
  <si>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</si>
  <si>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</si>
  <si>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</si>
  <si>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</si>
  <si>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</si>
  <si>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</si>
  <si>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</si>
  <si>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</si>
  <si>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</si>
  <si>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</si>
  <si>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</si>
  <si>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</si>
  <si>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</si>
  <si>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</si>
  <si>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</si>
  <si>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</si>
  <si>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</si>
  <si>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</si>
  <si>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</si>
  <si>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</si>
  <si>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</si>
  <si>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</si>
  <si>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</si>
  <si>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</si>
  <si>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</si>
  <si>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</si>
  <si>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</si>
  <si>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</si>
  <si>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</si>
  <si>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</si>
  <si>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</si>
  <si>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</si>
  <si>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</si>
  <si>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</si>
  <si>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</si>
  <si>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</si>
  <si>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</si>
  <si>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</si>
  <si>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</si>
  <si>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</si>
  <si>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</si>
  <si>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</si>
  <si>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</si>
  <si>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</si>
  <si>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</si>
  <si>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</si>
  <si>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</si>
  <si>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Виконано за звітний період минулого року (тис.грн.)</t>
  </si>
  <si>
    <t>Відхилення до звітного періоду минулого року +/- (тис.грн)</t>
  </si>
  <si>
    <t>Бюджет на  I півріччя 2022 року з урахуванням змін (тис. 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</si>
  <si>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</si>
  <si>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</si>
  <si>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</si>
  <si>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</si>
  <si>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</si>
  <si>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</si>
  <si>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</si>
  <si>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</si>
  <si>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</si>
  <si>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</si>
  <si>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</si>
  <si>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</si>
  <si>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</si>
  <si>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</si>
  <si>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Виконання загального фонду бюджету Новгород-Сіверської міської територіальної громади за I півріччя 2022 року</t>
  </si>
  <si>
    <t>Виконання спеціального фонду бюджету Новгород-Сіверської міської територіальної громади за I півріччя 2022 року</t>
  </si>
  <si>
    <t>Виконано за I півріччя 2022 року        (тис. грн)</t>
  </si>
  <si>
    <t>Виконано за I півріччя 2021 року            (тис. грн)</t>
  </si>
  <si>
    <t xml:space="preserve">До звітних даних за I півріччя 2021 року </t>
  </si>
  <si>
    <t>абсолютне відхилення,                +/- (тис. грн)</t>
  </si>
  <si>
    <t>Секретар міської ради</t>
  </si>
  <si>
    <t>Ю. Лакоза</t>
  </si>
  <si>
    <t>Додаток № 2                                                            до рішення вісімнадцятої позачергової сесії                                 Новгород-Сіверської міської ради                                 VIII скликання                                                                        01 листопада 2022 року № 709)</t>
  </si>
  <si>
    <t>Додаток № 1                                                                                  до рішення вісімнадцятої позачергової сесії                                                   Новгород-Сіверської міської ради                                           VIII скликання                                                                                   01 листопада 2022 року № 709)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</si>
</sst>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1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0"/>
      <name val="Arial Cyr"/>
      <family val="0"/>
    </font>
    <font>
      <sz val="16"/>
      <color indexed="8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6"/>
      <color indexed="60"/>
      <name val="Times New Roman"/>
      <family val="1"/>
    </font>
    <font>
      <i/>
      <sz val="14"/>
      <color indexed="60"/>
      <name val="Arial Cyr"/>
      <family val="2"/>
    </font>
    <font>
      <i/>
      <sz val="16"/>
      <color indexed="9"/>
      <name val="Times New Roman"/>
      <family val="1"/>
    </font>
    <font>
      <b/>
      <i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5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5"/>
      <color indexed="9"/>
      <name val="Times New Roman"/>
      <family val="1"/>
    </font>
    <font>
      <i/>
      <sz val="15"/>
      <color indexed="8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5"/>
      <color indexed="9"/>
      <name val="Times New Roman"/>
      <family val="1"/>
    </font>
    <font>
      <i/>
      <sz val="15"/>
      <color indexed="60"/>
      <name val="Times New Roman"/>
      <family val="1"/>
    </font>
    <font>
      <sz val="15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6"/>
      <color rgb="FFC00000"/>
      <name val="Times New Roman"/>
      <family val="1"/>
    </font>
    <font>
      <i/>
      <sz val="14"/>
      <color rgb="FFC00000"/>
      <name val="Arial Cyr"/>
      <family val="2"/>
    </font>
    <font>
      <i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15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  <font>
      <i/>
      <sz val="15"/>
      <color theme="0"/>
      <name val="Times New Roman"/>
      <family val="1"/>
    </font>
    <font>
      <i/>
      <sz val="15"/>
      <color theme="1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i/>
      <sz val="15"/>
      <color theme="0"/>
      <name val="Times New Roman"/>
      <family val="1"/>
    </font>
    <font>
      <i/>
      <sz val="15"/>
      <color rgb="FFC00000"/>
      <name val="Times New Roman"/>
      <family val="1"/>
    </font>
    <font>
      <sz val="15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>
      <alignment/>
      <protection/>
    </xf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7" fillId="22" borderId="1" applyNumberFormat="0" applyAlignment="0" applyProtection="0"/>
    <xf numFmtId="0" fontId="78" fillId="23" borderId="2" applyNumberFormat="0" applyAlignment="0" applyProtection="0"/>
    <xf numFmtId="0" fontId="79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3" fillId="0" borderId="6" applyNumberFormat="0" applyFill="0" applyAlignment="0" applyProtection="0"/>
    <xf numFmtId="0" fontId="84" fillId="24" borderId="7" applyNumberFormat="0" applyAlignment="0" applyProtection="0"/>
    <xf numFmtId="0" fontId="85" fillId="0" borderId="0" applyNumberFormat="0" applyFill="0" applyBorder="0" applyAlignment="0" applyProtection="0"/>
    <xf numFmtId="0" fontId="86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2" fillId="28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25" fillId="0" borderId="0">
      <alignment/>
      <protection/>
    </xf>
    <xf numFmtId="0" fontId="9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2" fillId="29" borderId="0" applyNumberFormat="0" applyBorder="0" applyAlignment="0" applyProtection="0"/>
  </cellStyleXfs>
  <cellXfs count="74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6" fillId="4" borderId="16" xfId="0" applyNumberFormat="1" applyFont="1" applyFill="1" applyBorder="1" applyAlignment="1" applyProtection="1">
      <alignment horizontal="right" shrinkToFit="1"/>
      <protection/>
    </xf>
    <xf numFmtId="0" fontId="6" fillId="4" borderId="18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0" fontId="17" fillId="0" borderId="17" xfId="0" applyFont="1" applyFill="1" applyBorder="1" applyAlignment="1">
      <alignment horizontal="right" vertical="center" wrapText="1"/>
    </xf>
    <xf numFmtId="202" fontId="17" fillId="0" borderId="17" xfId="0" applyNumberFormat="1" applyFont="1" applyFill="1" applyBorder="1" applyAlignment="1">
      <alignment horizontal="right" vertical="center" wrapText="1"/>
    </xf>
    <xf numFmtId="20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204" fontId="17" fillId="0" borderId="17" xfId="0" applyNumberFormat="1" applyFont="1" applyFill="1" applyBorder="1" applyAlignment="1" applyProtection="1">
      <alignment horizontal="right"/>
      <protection hidden="1" locked="0"/>
    </xf>
    <xf numFmtId="204" fontId="16" fillId="0" borderId="11" xfId="0" applyNumberFormat="1" applyFont="1" applyFill="1" applyBorder="1" applyAlignment="1" applyProtection="1">
      <alignment horizontal="right"/>
      <protection hidden="1" locked="0"/>
    </xf>
    <xf numFmtId="204" fontId="17" fillId="4" borderId="21" xfId="0" applyNumberFormat="1" applyFont="1" applyFill="1" applyBorder="1" applyAlignment="1" applyProtection="1">
      <alignment horizontal="right"/>
      <protection hidden="1" locked="0"/>
    </xf>
    <xf numFmtId="204" fontId="17" fillId="0" borderId="11" xfId="0" applyNumberFormat="1" applyFont="1" applyFill="1" applyBorder="1" applyAlignment="1" applyProtection="1">
      <alignment horizontal="right"/>
      <protection hidden="1" locked="0"/>
    </xf>
    <xf numFmtId="0" fontId="9" fillId="0" borderId="0" xfId="0" applyFont="1" applyFill="1" applyAlignment="1">
      <alignment/>
    </xf>
    <xf numFmtId="0" fontId="6" fillId="30" borderId="22" xfId="0" applyNumberFormat="1" applyFont="1" applyFill="1" applyBorder="1" applyAlignment="1" applyProtection="1">
      <alignment horizontal="right" shrinkToFit="1"/>
      <protection/>
    </xf>
    <xf numFmtId="0" fontId="6" fillId="30" borderId="23" xfId="0" applyFont="1" applyFill="1" applyBorder="1" applyAlignment="1" applyProtection="1">
      <alignment horizontal="center" wrapText="1"/>
      <protection/>
    </xf>
    <xf numFmtId="204" fontId="18" fillId="30" borderId="24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 applyProtection="1">
      <alignment horizontal="right"/>
      <protection hidden="1" locked="0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Font="1" applyBorder="1" applyAlignment="1">
      <alignment wrapText="1"/>
    </xf>
    <xf numFmtId="49" fontId="17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>
      <alignment wrapText="1"/>
    </xf>
    <xf numFmtId="49" fontId="17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49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wrapText="1"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17" xfId="0" applyNumberFormat="1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wrapText="1"/>
    </xf>
    <xf numFmtId="0" fontId="6" fillId="31" borderId="0" xfId="0" applyFont="1" applyFill="1" applyAlignment="1" applyProtection="1">
      <alignment vertical="center"/>
      <protection locked="0"/>
    </xf>
    <xf numFmtId="0" fontId="15" fillId="31" borderId="22" xfId="0" applyNumberFormat="1" applyFont="1" applyFill="1" applyBorder="1" applyAlignment="1" applyProtection="1">
      <alignment horizontal="right" shrinkToFit="1"/>
      <protection/>
    </xf>
    <xf numFmtId="0" fontId="15" fillId="31" borderId="23" xfId="0" applyFont="1" applyFill="1" applyBorder="1" applyAlignment="1" applyProtection="1">
      <alignment horizontal="center" vertical="center" wrapText="1"/>
      <protection/>
    </xf>
    <xf numFmtId="0" fontId="17" fillId="31" borderId="0" xfId="0" applyFont="1" applyFill="1" applyAlignment="1" applyProtection="1">
      <alignment/>
      <protection locked="0"/>
    </xf>
    <xf numFmtId="0" fontId="9" fillId="31" borderId="0" xfId="0" applyFont="1" applyFill="1" applyAlignment="1" applyProtection="1">
      <alignment vertical="center"/>
      <protection locked="0"/>
    </xf>
    <xf numFmtId="0" fontId="30" fillId="31" borderId="0" xfId="0" applyFont="1" applyFill="1" applyAlignment="1">
      <alignment horizontal="center" vertical="center"/>
    </xf>
    <xf numFmtId="0" fontId="17" fillId="31" borderId="22" xfId="0" applyFont="1" applyFill="1" applyBorder="1" applyAlignment="1" applyProtection="1">
      <alignment horizontal="center" vertical="center"/>
      <protection locked="0"/>
    </xf>
    <xf numFmtId="0" fontId="15" fillId="31" borderId="15" xfId="0" applyFont="1" applyFill="1" applyBorder="1" applyAlignment="1" applyProtection="1">
      <alignment horizontal="center" vertical="center" wrapText="1"/>
      <protection locked="0"/>
    </xf>
    <xf numFmtId="0" fontId="17" fillId="31" borderId="0" xfId="0" applyFont="1" applyFill="1" applyAlignment="1" applyProtection="1">
      <alignment horizontal="center" vertical="center"/>
      <protection locked="0"/>
    </xf>
    <xf numFmtId="0" fontId="6" fillId="31" borderId="22" xfId="0" applyNumberFormat="1" applyFont="1" applyFill="1" applyBorder="1" applyAlignment="1" applyProtection="1">
      <alignment horizontal="right" shrinkToFit="1"/>
      <protection/>
    </xf>
    <xf numFmtId="0" fontId="13" fillId="31" borderId="0" xfId="0" applyFont="1" applyFill="1" applyAlignment="1">
      <alignment/>
    </xf>
    <xf numFmtId="0" fontId="6" fillId="31" borderId="15" xfId="0" applyFont="1" applyFill="1" applyBorder="1" applyAlignment="1" applyProtection="1">
      <alignment horizontal="center" wrapText="1"/>
      <protection/>
    </xf>
    <xf numFmtId="204" fontId="15" fillId="31" borderId="15" xfId="0" applyNumberFormat="1" applyFont="1" applyFill="1" applyBorder="1" applyAlignment="1">
      <alignment horizontal="right" wrapText="1" shrinkToFit="1"/>
    </xf>
    <xf numFmtId="0" fontId="9" fillId="31" borderId="0" xfId="0" applyFont="1" applyFill="1" applyAlignment="1" applyProtection="1">
      <alignment/>
      <protection locked="0"/>
    </xf>
    <xf numFmtId="0" fontId="10" fillId="31" borderId="0" xfId="0" applyFont="1" applyFill="1" applyAlignment="1">
      <alignment vertical="center"/>
    </xf>
    <xf numFmtId="0" fontId="30" fillId="31" borderId="0" xfId="0" applyFont="1" applyFill="1" applyAlignment="1">
      <alignment/>
    </xf>
    <xf numFmtId="204" fontId="30" fillId="31" borderId="0" xfId="0" applyNumberFormat="1" applyFont="1" applyFill="1" applyAlignment="1">
      <alignment horizontal="center" vertical="center"/>
    </xf>
    <xf numFmtId="203" fontId="9" fillId="31" borderId="16" xfId="0" applyNumberFormat="1" applyFont="1" applyFill="1" applyBorder="1" applyAlignment="1" applyProtection="1">
      <alignment horizontal="right" vertical="center"/>
      <protection hidden="1"/>
    </xf>
    <xf numFmtId="204" fontId="15" fillId="31" borderId="23" xfId="0" applyNumberFormat="1" applyFont="1" applyFill="1" applyBorder="1" applyAlignment="1" applyProtection="1">
      <alignment horizontal="right" vertical="center"/>
      <protection hidden="1"/>
    </xf>
    <xf numFmtId="0" fontId="10" fillId="31" borderId="0" xfId="0" applyFont="1" applyFill="1" applyAlignment="1">
      <alignment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31" borderId="25" xfId="0" applyFont="1" applyFill="1" applyBorder="1" applyAlignment="1" applyProtection="1">
      <alignment horizontal="center" vertical="center" wrapText="1"/>
      <protection hidden="1"/>
    </xf>
    <xf numFmtId="0" fontId="15" fillId="31" borderId="25" xfId="0" applyFont="1" applyFill="1" applyBorder="1" applyAlignment="1" applyProtection="1">
      <alignment horizontal="center" vertical="center" wrapText="1"/>
      <protection hidden="1"/>
    </xf>
    <xf numFmtId="49" fontId="17" fillId="0" borderId="14" xfId="0" applyNumberFormat="1" applyFont="1" applyFill="1" applyBorder="1" applyAlignment="1" applyProtection="1">
      <alignment horizontal="center" vertical="top"/>
      <protection/>
    </xf>
    <xf numFmtId="49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31" borderId="16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0" fontId="17" fillId="31" borderId="25" xfId="0" applyFont="1" applyFill="1" applyBorder="1" applyAlignment="1" applyProtection="1">
      <alignment horizontal="right" vertical="center" wrapText="1"/>
      <protection locked="0"/>
    </xf>
    <xf numFmtId="0" fontId="15" fillId="31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9" xfId="59" applyFont="1" applyBorder="1" applyAlignment="1">
      <alignment vertical="center" wrapText="1"/>
      <protection/>
    </xf>
    <xf numFmtId="0" fontId="17" fillId="0" borderId="17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 wrapText="1"/>
      <protection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26" xfId="0" applyNumberFormat="1" applyFont="1" applyFill="1" applyBorder="1" applyAlignment="1" applyProtection="1">
      <alignment horizontal="left" vertical="top" wrapText="1"/>
      <protection hidden="1"/>
    </xf>
    <xf numFmtId="204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204" fontId="15" fillId="31" borderId="29" xfId="0" applyNumberFormat="1" applyFont="1" applyFill="1" applyBorder="1" applyAlignment="1">
      <alignment horizontal="right" wrapText="1" shrinkToFit="1"/>
    </xf>
    <xf numFmtId="204" fontId="18" fillId="30" borderId="17" xfId="0" applyNumberFormat="1" applyFont="1" applyFill="1" applyBorder="1" applyAlignment="1">
      <alignment horizontal="right" wrapText="1" shrinkToFit="1"/>
    </xf>
    <xf numFmtId="204" fontId="16" fillId="0" borderId="17" xfId="0" applyNumberFormat="1" applyFont="1" applyFill="1" applyBorder="1" applyAlignment="1" applyProtection="1">
      <alignment horizontal="right"/>
      <protection hidden="1" locked="0"/>
    </xf>
    <xf numFmtId="204" fontId="17" fillId="4" borderId="17" xfId="0" applyNumberFormat="1" applyFont="1" applyFill="1" applyBorder="1" applyAlignment="1" applyProtection="1">
      <alignment horizontal="right"/>
      <protection hidden="1" locked="0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5" fillId="31" borderId="25" xfId="0" applyNumberFormat="1" applyFont="1" applyFill="1" applyBorder="1" applyAlignment="1" applyProtection="1">
      <alignment vertical="center" wrapText="1"/>
      <protection/>
    </xf>
    <xf numFmtId="0" fontId="6" fillId="30" borderId="30" xfId="0" applyFont="1" applyFill="1" applyBorder="1" applyAlignment="1" applyProtection="1">
      <alignment horizontal="center" wrapText="1"/>
      <protection/>
    </xf>
    <xf numFmtId="0" fontId="6" fillId="4" borderId="31" xfId="0" applyFont="1" applyFill="1" applyBorder="1" applyAlignment="1" applyProtection="1">
      <alignment horizontal="center" wrapText="1"/>
      <protection/>
    </xf>
    <xf numFmtId="204" fontId="19" fillId="0" borderId="32" xfId="0" applyNumberFormat="1" applyFont="1" applyBorder="1" applyAlignment="1">
      <alignment horizontal="right" vertical="center" wrapText="1"/>
    </xf>
    <xf numFmtId="202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204" fontId="35" fillId="31" borderId="16" xfId="0" applyNumberFormat="1" applyFont="1" applyFill="1" applyBorder="1" applyAlignment="1">
      <alignment horizontal="right" wrapText="1" shrinkToFit="1"/>
    </xf>
    <xf numFmtId="204" fontId="12" fillId="0" borderId="34" xfId="0" applyNumberFormat="1" applyFont="1" applyFill="1" applyBorder="1" applyAlignment="1">
      <alignment horizontal="right" wrapText="1" shrinkToFit="1"/>
    </xf>
    <xf numFmtId="204" fontId="12" fillId="0" borderId="35" xfId="0" applyNumberFormat="1" applyFont="1" applyFill="1" applyBorder="1" applyAlignment="1">
      <alignment horizontal="right" wrapText="1" shrinkToFit="1"/>
    </xf>
    <xf numFmtId="204" fontId="35" fillId="31" borderId="36" xfId="0" applyNumberFormat="1" applyFont="1" applyFill="1" applyBorder="1" applyAlignment="1" applyProtection="1">
      <alignment vertical="center" wrapText="1"/>
      <protection/>
    </xf>
    <xf numFmtId="204" fontId="35" fillId="31" borderId="16" xfId="0" applyNumberFormat="1" applyFont="1" applyFill="1" applyBorder="1" applyAlignment="1" applyProtection="1">
      <alignment horizontal="right" wrapText="1"/>
      <protection hidden="1"/>
    </xf>
    <xf numFmtId="204" fontId="32" fillId="31" borderId="37" xfId="0" applyNumberFormat="1" applyFont="1" applyFill="1" applyBorder="1" applyAlignment="1" applyProtection="1">
      <alignment horizontal="right" wrapText="1"/>
      <protection hidden="1"/>
    </xf>
    <xf numFmtId="204" fontId="35" fillId="31" borderId="32" xfId="0" applyNumberFormat="1" applyFont="1" applyFill="1" applyBorder="1" applyAlignment="1" applyProtection="1">
      <alignment horizontal="right" vertical="center" wrapText="1"/>
      <protection hidden="1"/>
    </xf>
    <xf numFmtId="0" fontId="93" fillId="0" borderId="0" xfId="0" applyFont="1" applyAlignment="1" applyProtection="1">
      <alignment/>
      <protection locked="0"/>
    </xf>
    <xf numFmtId="204" fontId="94" fillId="0" borderId="0" xfId="0" applyNumberFormat="1" applyFont="1" applyAlignment="1">
      <alignment/>
    </xf>
    <xf numFmtId="0" fontId="94" fillId="0" borderId="0" xfId="0" applyFont="1" applyAlignment="1">
      <alignment/>
    </xf>
    <xf numFmtId="0" fontId="93" fillId="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5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 horizontal="right"/>
      <protection locked="0"/>
    </xf>
    <xf numFmtId="204" fontId="95" fillId="0" borderId="0" xfId="0" applyNumberFormat="1" applyFont="1" applyAlignment="1" applyProtection="1">
      <alignment/>
      <protection locked="0"/>
    </xf>
    <xf numFmtId="204" fontId="97" fillId="0" borderId="0" xfId="0" applyNumberFormat="1" applyFont="1" applyFill="1" applyBorder="1" applyAlignment="1">
      <alignment horizontal="right" wrapText="1" shrinkToFit="1"/>
    </xf>
    <xf numFmtId="204" fontId="97" fillId="0" borderId="0" xfId="0" applyNumberFormat="1" applyFont="1" applyFill="1" applyBorder="1" applyAlignment="1">
      <alignment horizontal="right"/>
    </xf>
    <xf numFmtId="204" fontId="97" fillId="0" borderId="26" xfId="0" applyNumberFormat="1" applyFont="1" applyFill="1" applyBorder="1" applyAlignment="1">
      <alignment horizontal="right"/>
    </xf>
    <xf numFmtId="204" fontId="94" fillId="0" borderId="0" xfId="0" applyNumberFormat="1" applyFont="1" applyFill="1" applyAlignment="1">
      <alignment/>
    </xf>
    <xf numFmtId="206" fontId="94" fillId="0" borderId="0" xfId="0" applyNumberFormat="1" applyFont="1" applyFill="1" applyAlignment="1">
      <alignment/>
    </xf>
    <xf numFmtId="206" fontId="98" fillId="0" borderId="0" xfId="0" applyNumberFormat="1" applyFont="1" applyFill="1" applyAlignment="1">
      <alignment/>
    </xf>
    <xf numFmtId="204" fontId="98" fillId="0" borderId="0" xfId="0" applyNumberFormat="1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30" fillId="31" borderId="17" xfId="0" applyFont="1" applyFill="1" applyBorder="1" applyAlignment="1">
      <alignment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204" fontId="15" fillId="31" borderId="36" xfId="0" applyNumberFormat="1" applyFont="1" applyFill="1" applyBorder="1" applyAlignment="1">
      <alignment horizontal="center" vertical="center" wrapText="1" shrinkToFit="1"/>
    </xf>
    <xf numFmtId="204" fontId="15" fillId="31" borderId="25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>
      <alignment horizontal="center" vertical="center" wrapText="1" shrinkToFit="1"/>
    </xf>
    <xf numFmtId="204" fontId="35" fillId="31" borderId="36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 applyProtection="1">
      <alignment/>
      <protection locked="0"/>
    </xf>
    <xf numFmtId="204" fontId="15" fillId="0" borderId="25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7" fillId="0" borderId="19" xfId="0" applyNumberFormat="1" applyFont="1" applyFill="1" applyBorder="1" applyAlignment="1">
      <alignment horizontal="center" vertical="center"/>
    </xf>
    <xf numFmtId="204" fontId="19" fillId="31" borderId="21" xfId="0" applyNumberFormat="1" applyFont="1" applyFill="1" applyBorder="1" applyAlignment="1">
      <alignment horizontal="center" vertical="center" wrapText="1" shrinkToFit="1"/>
    </xf>
    <xf numFmtId="204" fontId="19" fillId="31" borderId="38" xfId="0" applyNumberFormat="1" applyFont="1" applyFill="1" applyBorder="1" applyAlignment="1">
      <alignment horizontal="center" vertical="center" wrapText="1" shrinkToFit="1"/>
    </xf>
    <xf numFmtId="204" fontId="19" fillId="31" borderId="19" xfId="0" applyNumberFormat="1" applyFont="1" applyFill="1" applyBorder="1" applyAlignment="1" applyProtection="1">
      <alignment/>
      <protection locked="0"/>
    </xf>
    <xf numFmtId="204" fontId="17" fillId="0" borderId="14" xfId="0" applyNumberFormat="1" applyFont="1" applyFill="1" applyBorder="1" applyAlignment="1">
      <alignment horizontal="center" vertical="center" wrapText="1" shrinkToFit="1"/>
    </xf>
    <xf numFmtId="204" fontId="17" fillId="0" borderId="14" xfId="0" applyNumberFormat="1" applyFont="1" applyFill="1" applyBorder="1" applyAlignment="1">
      <alignment horizontal="center" vertical="center"/>
    </xf>
    <xf numFmtId="204" fontId="19" fillId="31" borderId="14" xfId="0" applyNumberFormat="1" applyFont="1" applyFill="1" applyBorder="1" applyAlignment="1">
      <alignment horizontal="center" vertical="center" wrapText="1" shrinkToFit="1"/>
    </xf>
    <xf numFmtId="204" fontId="19" fillId="31" borderId="14" xfId="0" applyNumberFormat="1" applyFont="1" applyFill="1" applyBorder="1" applyAlignment="1" applyProtection="1">
      <alignment/>
      <protection locked="0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35" fillId="31" borderId="21" xfId="0" applyNumberFormat="1" applyFont="1" applyFill="1" applyBorder="1" applyAlignment="1">
      <alignment horizontal="center" vertical="center" wrapText="1" shrinkToFit="1"/>
    </xf>
    <xf numFmtId="204" fontId="35" fillId="31" borderId="38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9" fillId="31" borderId="17" xfId="0" applyNumberFormat="1" applyFont="1" applyFill="1" applyBorder="1" applyAlignment="1">
      <alignment horizontal="center" vertical="center" wrapText="1" shrinkToFit="1"/>
    </xf>
    <xf numFmtId="204" fontId="19" fillId="31" borderId="17" xfId="0" applyNumberFormat="1" applyFont="1" applyFill="1" applyBorder="1" applyAlignment="1" applyProtection="1">
      <alignment/>
      <protection locked="0"/>
    </xf>
    <xf numFmtId="204" fontId="19" fillId="31" borderId="11" xfId="0" applyNumberFormat="1" applyFont="1" applyFill="1" applyBorder="1" applyAlignment="1">
      <alignment horizontal="center" vertical="center" wrapText="1" shrinkToFit="1"/>
    </xf>
    <xf numFmtId="204" fontId="19" fillId="31" borderId="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/>
    </xf>
    <xf numFmtId="204" fontId="19" fillId="31" borderId="24" xfId="0" applyNumberFormat="1" applyFont="1" applyFill="1" applyBorder="1" applyAlignment="1">
      <alignment horizontal="center" vertical="center" wrapText="1" shrinkToFit="1"/>
    </xf>
    <xf numFmtId="204" fontId="19" fillId="31" borderId="35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 wrapText="1" shrinkToFit="1"/>
    </xf>
    <xf numFmtId="204" fontId="19" fillId="31" borderId="15" xfId="0" applyNumberFormat="1" applyFont="1" applyFill="1" applyBorder="1" applyAlignment="1">
      <alignment horizontal="center" vertical="center" wrapText="1" shrinkToFit="1"/>
    </xf>
    <xf numFmtId="204" fontId="19" fillId="31" borderId="36" xfId="0" applyNumberFormat="1" applyFont="1" applyFill="1" applyBorder="1" applyAlignment="1">
      <alignment horizontal="center" vertical="center" wrapText="1" shrinkToFit="1"/>
    </xf>
    <xf numFmtId="204" fontId="17" fillId="0" borderId="28" xfId="0" applyNumberFormat="1" applyFont="1" applyFill="1" applyBorder="1" applyAlignment="1">
      <alignment horizontal="center" vertical="center"/>
    </xf>
    <xf numFmtId="204" fontId="17" fillId="0" borderId="39" xfId="0" applyNumberFormat="1" applyFont="1" applyFill="1" applyBorder="1" applyAlignment="1">
      <alignment horizontal="center" vertical="center"/>
    </xf>
    <xf numFmtId="204" fontId="15" fillId="0" borderId="40" xfId="0" applyNumberFormat="1" applyFont="1" applyFill="1" applyBorder="1" applyAlignment="1">
      <alignment horizontal="center" vertical="center" wrapText="1" shrinkToFit="1"/>
    </xf>
    <xf numFmtId="204" fontId="15" fillId="0" borderId="40" xfId="0" applyNumberFormat="1" applyFont="1" applyFill="1" applyBorder="1" applyAlignment="1">
      <alignment horizontal="center" vertical="center"/>
    </xf>
    <xf numFmtId="204" fontId="15" fillId="0" borderId="41" xfId="0" applyNumberFormat="1" applyFont="1" applyFill="1" applyBorder="1" applyAlignment="1">
      <alignment horizontal="center" vertical="center"/>
    </xf>
    <xf numFmtId="204" fontId="35" fillId="31" borderId="17" xfId="0" applyNumberFormat="1" applyFont="1" applyFill="1" applyBorder="1" applyAlignment="1">
      <alignment horizontal="center" vertical="center" wrapText="1" shrinkToFit="1"/>
    </xf>
    <xf numFmtId="204" fontId="35" fillId="31" borderId="17" xfId="0" applyNumberFormat="1" applyFont="1" applyFill="1" applyBorder="1" applyAlignment="1" applyProtection="1">
      <alignment/>
      <protection locked="0"/>
    </xf>
    <xf numFmtId="204" fontId="35" fillId="31" borderId="35" xfId="0" applyNumberFormat="1" applyFont="1" applyFill="1" applyBorder="1" applyAlignment="1">
      <alignment horizontal="center" vertical="center" wrapText="1" shrinkToFit="1"/>
    </xf>
    <xf numFmtId="204" fontId="35" fillId="31" borderId="40" xfId="0" applyNumberFormat="1" applyFont="1" applyFill="1" applyBorder="1" applyAlignment="1">
      <alignment horizontal="center" vertical="center" wrapText="1" shrinkToFit="1"/>
    </xf>
    <xf numFmtId="204" fontId="35" fillId="31" borderId="40" xfId="0" applyNumberFormat="1" applyFont="1" applyFill="1" applyBorder="1" applyAlignment="1" applyProtection="1">
      <alignment/>
      <protection locked="0"/>
    </xf>
    <xf numFmtId="204" fontId="35" fillId="31" borderId="0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/>
    </xf>
    <xf numFmtId="204" fontId="19" fillId="31" borderId="19" xfId="0" applyNumberFormat="1" applyFont="1" applyFill="1" applyBorder="1" applyAlignment="1">
      <alignment horizontal="center" vertical="center" wrapText="1" shrinkToFit="1"/>
    </xf>
    <xf numFmtId="204" fontId="15" fillId="31" borderId="15" xfId="0" applyNumberFormat="1" applyFont="1" applyFill="1" applyBorder="1" applyAlignment="1">
      <alignment horizontal="center" vertical="center" wrapText="1" shrinkToFit="1"/>
    </xf>
    <xf numFmtId="204" fontId="15" fillId="31" borderId="32" xfId="0" applyNumberFormat="1" applyFont="1" applyFill="1" applyBorder="1" applyAlignment="1">
      <alignment horizontal="center" vertical="center" wrapText="1" shrinkToFit="1"/>
    </xf>
    <xf numFmtId="204" fontId="19" fillId="31" borderId="11" xfId="0" applyNumberFormat="1" applyFont="1" applyFill="1" applyBorder="1" applyAlignment="1" applyProtection="1">
      <alignment/>
      <protection locked="0"/>
    </xf>
    <xf numFmtId="204" fontId="35" fillId="31" borderId="24" xfId="0" applyNumberFormat="1" applyFont="1" applyFill="1" applyBorder="1" applyAlignment="1">
      <alignment horizontal="center" vertical="center" wrapText="1" shrinkToFit="1"/>
    </xf>
    <xf numFmtId="204" fontId="35" fillId="31" borderId="15" xfId="0" applyNumberFormat="1" applyFont="1" applyFill="1" applyBorder="1" applyAlignment="1">
      <alignment horizontal="center" vertical="center" wrapText="1" shrinkToFit="1"/>
    </xf>
    <xf numFmtId="204" fontId="17" fillId="0" borderId="25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/>
    </xf>
    <xf numFmtId="204" fontId="35" fillId="31" borderId="14" xfId="0" applyNumberFormat="1" applyFont="1" applyFill="1" applyBorder="1" applyAlignment="1" applyProtection="1">
      <alignment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/>
    </xf>
    <xf numFmtId="204" fontId="15" fillId="0" borderId="17" xfId="0" applyNumberFormat="1" applyFont="1" applyFill="1" applyBorder="1" applyAlignment="1">
      <alignment horizontal="center" vertical="center" wrapText="1" shrinkToFit="1"/>
    </xf>
    <xf numFmtId="204" fontId="15" fillId="31" borderId="38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>
      <alignment horizontal="right" wrapText="1" shrinkToFit="1"/>
    </xf>
    <xf numFmtId="204" fontId="15" fillId="31" borderId="0" xfId="0" applyNumberFormat="1" applyFont="1" applyFill="1" applyBorder="1" applyAlignment="1">
      <alignment horizontal="right" wrapText="1" shrinkToFit="1"/>
    </xf>
    <xf numFmtId="204" fontId="35" fillId="31" borderId="42" xfId="0" applyNumberFormat="1" applyFont="1" applyFill="1" applyBorder="1" applyAlignment="1" applyProtection="1">
      <alignment/>
      <protection locked="0"/>
    </xf>
    <xf numFmtId="204" fontId="15" fillId="0" borderId="0" xfId="0" applyNumberFormat="1" applyFont="1" applyFill="1" applyBorder="1" applyAlignment="1">
      <alignment horizontal="center" vertical="center" wrapText="1" shrinkToFit="1"/>
    </xf>
    <xf numFmtId="204" fontId="35" fillId="31" borderId="16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/>
      <protection/>
    </xf>
    <xf numFmtId="204" fontId="15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11" xfId="0" applyNumberFormat="1" applyFont="1" applyFill="1" applyBorder="1" applyAlignment="1" applyProtection="1">
      <alignment horizontal="center" vertical="center"/>
      <protection/>
    </xf>
    <xf numFmtId="204" fontId="35" fillId="31" borderId="14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 applyProtection="1">
      <alignment horizontal="center" vertical="center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32" borderId="17" xfId="0" applyNumberFormat="1" applyFont="1" applyFill="1" applyBorder="1" applyAlignment="1" applyProtection="1">
      <alignment horizontal="center" vertical="center"/>
      <protection/>
    </xf>
    <xf numFmtId="204" fontId="17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1" borderId="15" xfId="0" applyNumberFormat="1" applyFont="1" applyFill="1" applyBorder="1" applyAlignment="1" applyProtection="1">
      <alignment horizontal="center" vertical="center" shrinkToFit="1"/>
      <protection/>
    </xf>
    <xf numFmtId="204" fontId="15" fillId="31" borderId="32" xfId="0" applyNumberFormat="1" applyFont="1" applyFill="1" applyBorder="1" applyAlignment="1" applyProtection="1">
      <alignment horizontal="center" vertical="center" shrinkToFit="1"/>
      <protection/>
    </xf>
    <xf numFmtId="212" fontId="19" fillId="0" borderId="19" xfId="0" applyNumberFormat="1" applyFont="1" applyFill="1" applyBorder="1" applyAlignment="1" applyProtection="1">
      <alignment horizontal="center" vertical="center"/>
      <protection hidden="1"/>
    </xf>
    <xf numFmtId="212" fontId="19" fillId="0" borderId="0" xfId="0" applyNumberFormat="1" applyFont="1" applyFill="1" applyBorder="1" applyAlignment="1" applyProtection="1">
      <alignment horizontal="center" vertical="center"/>
      <protection hidden="1"/>
    </xf>
    <xf numFmtId="204" fontId="17" fillId="0" borderId="17" xfId="0" applyNumberFormat="1" applyFont="1" applyFill="1" applyBorder="1" applyAlignment="1" applyProtection="1">
      <alignment horizontal="center" vertical="center"/>
      <protection hidden="1"/>
    </xf>
    <xf numFmtId="212" fontId="19" fillId="0" borderId="17" xfId="0" applyNumberFormat="1" applyFont="1" applyFill="1" applyBorder="1" applyAlignment="1" applyProtection="1">
      <alignment horizontal="center" vertical="center"/>
      <protection hidden="1"/>
    </xf>
    <xf numFmtId="212" fontId="34" fillId="0" borderId="25" xfId="0" applyNumberFormat="1" applyFont="1" applyFill="1" applyBorder="1" applyAlignment="1" applyProtection="1">
      <alignment horizontal="center" vertical="center"/>
      <protection hidden="1"/>
    </xf>
    <xf numFmtId="212" fontId="19" fillId="0" borderId="14" xfId="0" applyNumberFormat="1" applyFont="1" applyFill="1" applyBorder="1" applyAlignment="1" applyProtection="1">
      <alignment horizontal="center" vertical="center"/>
      <protection hidden="1"/>
    </xf>
    <xf numFmtId="212" fontId="12" fillId="0" borderId="27" xfId="0" applyNumberFormat="1" applyFont="1" applyFill="1" applyBorder="1" applyAlignment="1" applyProtection="1">
      <alignment horizontal="center" vertical="center"/>
      <protection hidden="1"/>
    </xf>
    <xf numFmtId="212" fontId="34" fillId="0" borderId="27" xfId="0" applyNumberFormat="1" applyFont="1" applyFill="1" applyBorder="1" applyAlignment="1" applyProtection="1">
      <alignment horizontal="center" vertical="center"/>
      <protection hidden="1"/>
    </xf>
    <xf numFmtId="212" fontId="12" fillId="0" borderId="19" xfId="0" applyNumberFormat="1" applyFont="1" applyFill="1" applyBorder="1" applyAlignment="1" applyProtection="1">
      <alignment horizontal="center" vertical="center"/>
      <protection hidden="1"/>
    </xf>
    <xf numFmtId="212" fontId="34" fillId="0" borderId="19" xfId="0" applyNumberFormat="1" applyFont="1" applyFill="1" applyBorder="1" applyAlignment="1" applyProtection="1">
      <alignment horizontal="center" vertical="center"/>
      <protection hidden="1"/>
    </xf>
    <xf numFmtId="212" fontId="35" fillId="0" borderId="17" xfId="0" applyNumberFormat="1" applyFont="1" applyFill="1" applyBorder="1" applyAlignment="1" applyProtection="1">
      <alignment horizontal="center" vertical="center"/>
      <protection hidden="1"/>
    </xf>
    <xf numFmtId="212" fontId="35" fillId="0" borderId="14" xfId="0" applyNumberFormat="1" applyFont="1" applyFill="1" applyBorder="1" applyAlignment="1" applyProtection="1">
      <alignment horizontal="center" vertical="center"/>
      <protection hidden="1"/>
    </xf>
    <xf numFmtId="212" fontId="35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31" borderId="36" xfId="0" applyFont="1" applyFill="1" applyBorder="1" applyAlignment="1" applyProtection="1">
      <alignment horizontal="center" vertical="center" wrapText="1"/>
      <protection hidden="1"/>
    </xf>
    <xf numFmtId="212" fontId="35" fillId="0" borderId="36" xfId="0" applyNumberFormat="1" applyFont="1" applyFill="1" applyBorder="1" applyAlignment="1" applyProtection="1">
      <alignment horizontal="center" vertical="center"/>
      <protection hidden="1"/>
    </xf>
    <xf numFmtId="212" fontId="19" fillId="0" borderId="25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28" fillId="31" borderId="0" xfId="0" applyFont="1" applyFill="1" applyAlignment="1">
      <alignment/>
    </xf>
    <xf numFmtId="212" fontId="99" fillId="0" borderId="17" xfId="0" applyNumberFormat="1" applyFont="1" applyFill="1" applyBorder="1" applyAlignment="1" applyProtection="1">
      <alignment horizontal="center" vertical="center"/>
      <protection hidden="1"/>
    </xf>
    <xf numFmtId="212" fontId="100" fillId="0" borderId="17" xfId="0" applyNumberFormat="1" applyFont="1" applyFill="1" applyBorder="1" applyAlignment="1" applyProtection="1">
      <alignment horizontal="center" vertical="center"/>
      <protection hidden="1"/>
    </xf>
    <xf numFmtId="212" fontId="99" fillId="0" borderId="20" xfId="0" applyNumberFormat="1" applyFont="1" applyFill="1" applyBorder="1" applyAlignment="1" applyProtection="1">
      <alignment horizontal="center" vertical="center"/>
      <protection hidden="1"/>
    </xf>
    <xf numFmtId="212" fontId="99" fillId="0" borderId="26" xfId="0" applyNumberFormat="1" applyFont="1" applyFill="1" applyBorder="1" applyAlignment="1" applyProtection="1">
      <alignment horizontal="center" vertical="center"/>
      <protection hidden="1"/>
    </xf>
    <xf numFmtId="212" fontId="99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31" borderId="17" xfId="0" applyNumberFormat="1" applyFont="1" applyFill="1" applyBorder="1" applyAlignment="1">
      <alignment horizontal="right" vertical="center" wrapText="1"/>
    </xf>
    <xf numFmtId="204" fontId="36" fillId="31" borderId="14" xfId="0" applyNumberFormat="1" applyFont="1" applyFill="1" applyBorder="1" applyAlignment="1">
      <alignment horizontal="right" vertical="center" wrapText="1"/>
    </xf>
    <xf numFmtId="204" fontId="36" fillId="31" borderId="19" xfId="0" applyNumberFormat="1" applyFont="1" applyFill="1" applyBorder="1" applyAlignment="1">
      <alignment horizontal="right" vertical="center" wrapText="1"/>
    </xf>
    <xf numFmtId="204" fontId="36" fillId="31" borderId="43" xfId="0" applyNumberFormat="1" applyFont="1" applyFill="1" applyBorder="1" applyAlignment="1">
      <alignment horizontal="right" vertical="center" wrapText="1"/>
    </xf>
    <xf numFmtId="204" fontId="36" fillId="31" borderId="15" xfId="0" applyNumberFormat="1" applyFont="1" applyFill="1" applyBorder="1" applyAlignment="1">
      <alignment horizontal="right" vertical="center" wrapText="1"/>
    </xf>
    <xf numFmtId="204" fontId="36" fillId="31" borderId="25" xfId="0" applyNumberFormat="1" applyFont="1" applyFill="1" applyBorder="1" applyAlignment="1">
      <alignment horizontal="right" vertical="center" wrapText="1"/>
    </xf>
    <xf numFmtId="204" fontId="35" fillId="31" borderId="25" xfId="0" applyNumberFormat="1" applyFont="1" applyFill="1" applyBorder="1" applyAlignment="1" applyProtection="1">
      <alignment horizontal="right" wrapText="1"/>
      <protection hidden="1"/>
    </xf>
    <xf numFmtId="0" fontId="30" fillId="31" borderId="44" xfId="0" applyFont="1" applyFill="1" applyBorder="1" applyAlignment="1">
      <alignment/>
    </xf>
    <xf numFmtId="204" fontId="36" fillId="31" borderId="16" xfId="0" applyNumberFormat="1" applyFont="1" applyFill="1" applyBorder="1" applyAlignment="1" applyProtection="1">
      <alignment horizontal="right" wrapText="1"/>
      <protection hidden="1"/>
    </xf>
    <xf numFmtId="204" fontId="36" fillId="31" borderId="35" xfId="0" applyNumberFormat="1" applyFont="1" applyFill="1" applyBorder="1" applyAlignment="1" applyProtection="1">
      <alignment horizontal="right" wrapText="1"/>
      <protection hidden="1"/>
    </xf>
    <xf numFmtId="204" fontId="36" fillId="31" borderId="16" xfId="0" applyNumberFormat="1" applyFont="1" applyFill="1" applyBorder="1" applyAlignment="1" applyProtection="1">
      <alignment horizontal="right" vertical="center" wrapText="1"/>
      <protection hidden="1"/>
    </xf>
    <xf numFmtId="204" fontId="36" fillId="31" borderId="11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vertical="center" wrapText="1"/>
    </xf>
    <xf numFmtId="204" fontId="32" fillId="31" borderId="17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17" xfId="0" applyNumberFormat="1" applyFont="1" applyFill="1" applyBorder="1" applyAlignment="1">
      <alignment horizontal="right" vertical="center" wrapText="1"/>
    </xf>
    <xf numFmtId="204" fontId="32" fillId="31" borderId="38" xfId="0" applyNumberFormat="1" applyFont="1" applyFill="1" applyBorder="1" applyAlignment="1" applyProtection="1">
      <alignment horizontal="right" wrapText="1"/>
      <protection hidden="1"/>
    </xf>
    <xf numFmtId="204" fontId="32" fillId="31" borderId="17" xfId="0" applyNumberFormat="1" applyFont="1" applyFill="1" applyBorder="1" applyAlignment="1" applyProtection="1">
      <alignment horizontal="right" wrapText="1"/>
      <protection hidden="1"/>
    </xf>
    <xf numFmtId="204" fontId="32" fillId="31" borderId="19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wrapText="1"/>
    </xf>
    <xf numFmtId="204" fontId="32" fillId="31" borderId="19" xfId="0" applyNumberFormat="1" applyFont="1" applyFill="1" applyBorder="1" applyAlignment="1">
      <alignment horizontal="right" wrapText="1"/>
    </xf>
    <xf numFmtId="204" fontId="32" fillId="31" borderId="25" xfId="0" applyNumberFormat="1" applyFont="1" applyFill="1" applyBorder="1" applyAlignment="1">
      <alignment horizontal="right" vertical="center" wrapText="1"/>
    </xf>
    <xf numFmtId="204" fontId="32" fillId="31" borderId="11" xfId="0" applyNumberFormat="1" applyFont="1" applyFill="1" applyBorder="1" applyAlignment="1">
      <alignment horizontal="right" wrapText="1"/>
    </xf>
    <xf numFmtId="204" fontId="32" fillId="31" borderId="17" xfId="0" applyNumberFormat="1" applyFont="1" applyFill="1" applyBorder="1" applyAlignment="1">
      <alignment horizontal="right" wrapText="1"/>
    </xf>
    <xf numFmtId="202" fontId="9" fillId="0" borderId="17" xfId="0" applyNumberFormat="1" applyFont="1" applyFill="1" applyBorder="1" applyAlignment="1" applyProtection="1">
      <alignment horizontal="right" vertical="top" wrapText="1"/>
      <protection/>
    </xf>
    <xf numFmtId="202" fontId="9" fillId="0" borderId="14" xfId="0" applyNumberFormat="1" applyFont="1" applyFill="1" applyBorder="1" applyAlignment="1" applyProtection="1">
      <alignment horizontal="right" vertical="top" wrapText="1"/>
      <protection/>
    </xf>
    <xf numFmtId="202" fontId="12" fillId="0" borderId="17" xfId="0" applyNumberFormat="1" applyFont="1" applyFill="1" applyBorder="1" applyAlignment="1" applyProtection="1">
      <alignment horizontal="right" wrapText="1"/>
      <protection/>
    </xf>
    <xf numFmtId="202" fontId="9" fillId="0" borderId="14" xfId="0" applyNumberFormat="1" applyFont="1" applyFill="1" applyBorder="1" applyAlignment="1" applyProtection="1">
      <alignment horizontal="right" vertical="top"/>
      <protection hidden="1" locked="0"/>
    </xf>
    <xf numFmtId="0" fontId="9" fillId="0" borderId="11" xfId="0" applyFont="1" applyFill="1" applyBorder="1" applyAlignment="1" applyProtection="1">
      <alignment horizontal="right" wrapText="1"/>
      <protection hidden="1"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NumberFormat="1" applyFont="1" applyFill="1" applyBorder="1" applyAlignment="1" applyProtection="1">
      <alignment horizontal="right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202" fontId="9" fillId="0" borderId="19" xfId="0" applyNumberFormat="1" applyFont="1" applyFill="1" applyBorder="1" applyAlignment="1" applyProtection="1">
      <alignment horizontal="right" wrapText="1"/>
      <protection/>
    </xf>
    <xf numFmtId="204" fontId="6" fillId="0" borderId="25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>
      <alignment horizontal="right" wrapText="1" shrinkToFit="1"/>
    </xf>
    <xf numFmtId="204" fontId="12" fillId="0" borderId="19" xfId="0" applyNumberFormat="1" applyFont="1" applyFill="1" applyBorder="1" applyAlignment="1">
      <alignment horizontal="right" wrapText="1" shrinkToFit="1"/>
    </xf>
    <xf numFmtId="204" fontId="34" fillId="0" borderId="25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204" fontId="12" fillId="0" borderId="45" xfId="0" applyNumberFormat="1" applyFont="1" applyFill="1" applyBorder="1" applyAlignment="1">
      <alignment horizontal="right" wrapText="1" shrinkToFit="1"/>
    </xf>
    <xf numFmtId="204" fontId="9" fillId="0" borderId="16" xfId="0" applyNumberFormat="1" applyFont="1" applyFill="1" applyBorder="1" applyAlignment="1" applyProtection="1">
      <alignment horizontal="right"/>
      <protection hidden="1" locked="0"/>
    </xf>
    <xf numFmtId="204" fontId="9" fillId="0" borderId="25" xfId="0" applyNumberFormat="1" applyFont="1" applyFill="1" applyBorder="1" applyAlignment="1" applyProtection="1">
      <alignment horizontal="right"/>
      <protection hidden="1" locked="0"/>
    </xf>
    <xf numFmtId="204" fontId="6" fillId="0" borderId="36" xfId="0" applyNumberFormat="1" applyFont="1" applyFill="1" applyBorder="1" applyAlignment="1" applyProtection="1">
      <alignment horizontal="right"/>
      <protection hidden="1" locked="0"/>
    </xf>
    <xf numFmtId="204" fontId="36" fillId="31" borderId="46" xfId="0" applyNumberFormat="1" applyFont="1" applyFill="1" applyBorder="1" applyAlignment="1">
      <alignment horizontal="right" vertical="center" wrapText="1"/>
    </xf>
    <xf numFmtId="204" fontId="12" fillId="0" borderId="25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>
      <alignment horizontal="left" wrapText="1"/>
    </xf>
    <xf numFmtId="204" fontId="9" fillId="0" borderId="11" xfId="0" applyNumberFormat="1" applyFont="1" applyFill="1" applyBorder="1" applyAlignment="1" applyProtection="1">
      <alignment horizontal="right"/>
      <protection hidden="1" locked="0"/>
    </xf>
    <xf numFmtId="204" fontId="12" fillId="0" borderId="0" xfId="0" applyNumberFormat="1" applyFont="1" applyFill="1" applyBorder="1" applyAlignment="1">
      <alignment horizontal="right" wrapText="1" shrinkToFit="1"/>
    </xf>
    <xf numFmtId="204" fontId="32" fillId="31" borderId="11" xfId="0" applyNumberFormat="1" applyFont="1" applyFill="1" applyBorder="1" applyAlignment="1">
      <alignment horizontal="right" vertical="center" wrapText="1"/>
    </xf>
    <xf numFmtId="204" fontId="32" fillId="31" borderId="24" xfId="0" applyNumberFormat="1" applyFont="1" applyFill="1" applyBorder="1" applyAlignment="1">
      <alignment horizontal="right" vertical="center" wrapText="1"/>
    </xf>
    <xf numFmtId="0" fontId="6" fillId="31" borderId="16" xfId="0" applyFont="1" applyFill="1" applyBorder="1" applyAlignment="1" applyProtection="1">
      <alignment horizontal="right" vertical="top" wrapText="1"/>
      <protection locked="0"/>
    </xf>
    <xf numFmtId="0" fontId="6" fillId="31" borderId="25" xfId="0" applyFont="1" applyFill="1" applyBorder="1" applyAlignment="1" applyProtection="1">
      <alignment horizontal="left" vertical="top"/>
      <protection hidden="1" locked="0"/>
    </xf>
    <xf numFmtId="0" fontId="6" fillId="31" borderId="36" xfId="0" applyFont="1" applyFill="1" applyBorder="1" applyAlignment="1" applyProtection="1">
      <alignment horizontal="right" vertical="top"/>
      <protection hidden="1" locked="0"/>
    </xf>
    <xf numFmtId="204" fontId="15" fillId="31" borderId="25" xfId="0" applyNumberFormat="1" applyFont="1" applyFill="1" applyBorder="1" applyAlignment="1" applyProtection="1">
      <alignment horizontal="right"/>
      <protection hidden="1" locked="0"/>
    </xf>
    <xf numFmtId="204" fontId="15" fillId="31" borderId="36" xfId="0" applyNumberFormat="1" applyFont="1" applyFill="1" applyBorder="1" applyAlignment="1" applyProtection="1">
      <alignment horizontal="right"/>
      <protection hidden="1" locked="0"/>
    </xf>
    <xf numFmtId="204" fontId="34" fillId="31" borderId="25" xfId="0" applyNumberFormat="1" applyFont="1" applyFill="1" applyBorder="1" applyAlignment="1">
      <alignment horizontal="right" wrapText="1" shrinkToFit="1"/>
    </xf>
    <xf numFmtId="204" fontId="15" fillId="31" borderId="36" xfId="0" applyNumberFormat="1" applyFont="1" applyFill="1" applyBorder="1" applyAlignment="1" applyProtection="1">
      <alignment vertical="center" wrapText="1"/>
      <protection/>
    </xf>
    <xf numFmtId="0" fontId="6" fillId="31" borderId="25" xfId="0" applyFont="1" applyFill="1" applyBorder="1" applyAlignment="1" applyProtection="1">
      <alignment horizontal="center" vertical="center" wrapText="1"/>
      <protection hidden="1" locked="0"/>
    </xf>
    <xf numFmtId="204" fontId="15" fillId="31" borderId="36" xfId="0" applyNumberFormat="1" applyFont="1" applyFill="1" applyBorder="1" applyAlignment="1" applyProtection="1">
      <alignment vertical="center"/>
      <protection hidden="1"/>
    </xf>
    <xf numFmtId="204" fontId="35" fillId="31" borderId="36" xfId="0" applyNumberFormat="1" applyFont="1" applyFill="1" applyBorder="1" applyAlignment="1" applyProtection="1">
      <alignment horizontal="right" vertical="center"/>
      <protection hidden="1"/>
    </xf>
    <xf numFmtId="204" fontId="15" fillId="31" borderId="25" xfId="0" applyNumberFormat="1" applyFont="1" applyFill="1" applyBorder="1" applyAlignment="1" applyProtection="1">
      <alignment vertical="center"/>
      <protection hidden="1"/>
    </xf>
    <xf numFmtId="0" fontId="6" fillId="0" borderId="25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204" fontId="17" fillId="0" borderId="19" xfId="0" applyNumberFormat="1" applyFont="1" applyFill="1" applyBorder="1" applyAlignment="1">
      <alignment horizontal="right" vertical="center" wrapText="1"/>
    </xf>
    <xf numFmtId="204" fontId="19" fillId="0" borderId="47" xfId="0" applyNumberFormat="1" applyFont="1" applyBorder="1" applyAlignment="1">
      <alignment horizontal="right" vertical="center" wrapText="1"/>
    </xf>
    <xf numFmtId="0" fontId="6" fillId="31" borderId="25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>
      <alignment horizontal="right" vertical="center" wrapText="1"/>
    </xf>
    <xf numFmtId="0" fontId="6" fillId="0" borderId="48" xfId="0" applyNumberFormat="1" applyFont="1" applyFill="1" applyBorder="1" applyAlignment="1" applyProtection="1">
      <alignment horizontal="left" vertical="top" wrapText="1"/>
      <protection/>
    </xf>
    <xf numFmtId="0" fontId="15" fillId="31" borderId="36" xfId="0" applyFont="1" applyFill="1" applyBorder="1" applyAlignment="1">
      <alignment horizontal="right" vertical="center" wrapText="1"/>
    </xf>
    <xf numFmtId="204" fontId="35" fillId="31" borderId="36" xfId="0" applyNumberFormat="1" applyFont="1" applyFill="1" applyBorder="1" applyAlignment="1">
      <alignment horizontal="right" vertical="center" wrapText="1"/>
    </xf>
    <xf numFmtId="202" fontId="15" fillId="31" borderId="25" xfId="0" applyNumberFormat="1" applyFont="1" applyFill="1" applyBorder="1" applyAlignment="1">
      <alignment horizontal="right" vertical="center" wrapText="1"/>
    </xf>
    <xf numFmtId="204" fontId="35" fillId="0" borderId="36" xfId="0" applyNumberFormat="1" applyFont="1" applyBorder="1" applyAlignment="1">
      <alignment horizontal="right" vertical="center" wrapText="1"/>
    </xf>
    <xf numFmtId="202" fontId="15" fillId="0" borderId="25" xfId="0" applyNumberFormat="1" applyFont="1" applyFill="1" applyBorder="1" applyAlignment="1">
      <alignment horizontal="right" vertical="center" wrapText="1"/>
    </xf>
    <xf numFmtId="0" fontId="6" fillId="31" borderId="36" xfId="0" applyFont="1" applyFill="1" applyBorder="1" applyAlignment="1" applyProtection="1">
      <alignment horizontal="center" vertical="center" wrapText="1"/>
      <protection/>
    </xf>
    <xf numFmtId="204" fontId="11" fillId="31" borderId="0" xfId="0" applyNumberFormat="1" applyFont="1" applyFill="1" applyBorder="1" applyAlignment="1" applyProtection="1">
      <alignment horizontal="right" wrapText="1"/>
      <protection hidden="1"/>
    </xf>
    <xf numFmtId="49" fontId="15" fillId="31" borderId="25" xfId="0" applyNumberFormat="1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right" vertical="top"/>
      <protection hidden="1"/>
    </xf>
    <xf numFmtId="204" fontId="101" fillId="31" borderId="25" xfId="0" applyNumberFormat="1" applyFont="1" applyFill="1" applyBorder="1" applyAlignment="1" applyProtection="1">
      <alignment horizontal="right"/>
      <protection hidden="1"/>
    </xf>
    <xf numFmtId="204" fontId="15" fillId="31" borderId="25" xfId="0" applyNumberFormat="1" applyFont="1" applyFill="1" applyBorder="1" applyAlignment="1" applyProtection="1">
      <alignment horizontal="right"/>
      <protection hidden="1"/>
    </xf>
    <xf numFmtId="204" fontId="30" fillId="31" borderId="0" xfId="0" applyNumberFormat="1" applyFont="1" applyFill="1" applyBorder="1" applyAlignment="1" applyProtection="1">
      <alignment horizontal="right" wrapText="1"/>
      <protection hidden="1"/>
    </xf>
    <xf numFmtId="0" fontId="31" fillId="31" borderId="11" xfId="58" applyFont="1" applyFill="1" applyBorder="1" applyAlignment="1">
      <alignment wrapText="1"/>
      <protection/>
    </xf>
    <xf numFmtId="0" fontId="31" fillId="31" borderId="20" xfId="58" applyFont="1" applyFill="1" applyBorder="1" applyAlignment="1">
      <alignment wrapText="1"/>
      <protection/>
    </xf>
    <xf numFmtId="204" fontId="102" fillId="31" borderId="20" xfId="0" applyNumberFormat="1" applyFont="1" applyFill="1" applyBorder="1" applyAlignment="1" applyProtection="1">
      <alignment horizontal="right" wrapText="1"/>
      <protection hidden="1"/>
    </xf>
    <xf numFmtId="204" fontId="26" fillId="31" borderId="20" xfId="0" applyNumberFormat="1" applyFont="1" applyFill="1" applyBorder="1" applyAlignment="1" applyProtection="1">
      <alignment horizontal="right" wrapText="1"/>
      <protection hidden="1"/>
    </xf>
    <xf numFmtId="204" fontId="32" fillId="31" borderId="26" xfId="0" applyNumberFormat="1" applyFont="1" applyFill="1" applyBorder="1" applyAlignment="1" applyProtection="1">
      <alignment horizontal="right" wrapText="1"/>
      <protection hidden="1"/>
    </xf>
    <xf numFmtId="204" fontId="26" fillId="31" borderId="0" xfId="0" applyNumberFormat="1" applyFont="1" applyFill="1" applyBorder="1" applyAlignment="1" applyProtection="1">
      <alignment horizontal="right" wrapText="1"/>
      <protection hidden="1"/>
    </xf>
    <xf numFmtId="0" fontId="26" fillId="31" borderId="0" xfId="0" applyFont="1" applyFill="1" applyAlignment="1">
      <alignment wrapText="1"/>
    </xf>
    <xf numFmtId="0" fontId="31" fillId="31" borderId="19" xfId="58" applyFont="1" applyFill="1" applyBorder="1" applyAlignment="1" quotePrefix="1">
      <alignment horizontal="center" wrapText="1"/>
      <protection/>
    </xf>
    <xf numFmtId="0" fontId="31" fillId="31" borderId="19" xfId="58" applyFont="1" applyFill="1" applyBorder="1" applyAlignment="1">
      <alignment wrapText="1"/>
      <protection/>
    </xf>
    <xf numFmtId="204" fontId="26" fillId="31" borderId="11" xfId="0" applyNumberFormat="1" applyFont="1" applyFill="1" applyBorder="1" applyAlignment="1" applyProtection="1">
      <alignment horizontal="right" wrapText="1"/>
      <protection hidden="1"/>
    </xf>
    <xf numFmtId="0" fontId="27" fillId="31" borderId="0" xfId="0" applyFont="1" applyFill="1" applyAlignment="1">
      <alignment wrapText="1"/>
    </xf>
    <xf numFmtId="0" fontId="31" fillId="31" borderId="17" xfId="58" applyFont="1" applyFill="1" applyBorder="1" applyAlignment="1" quotePrefix="1">
      <alignment horizontal="center" wrapText="1"/>
      <protection/>
    </xf>
    <xf numFmtId="0" fontId="31" fillId="31" borderId="17" xfId="58" applyFont="1" applyFill="1" applyBorder="1" applyAlignment="1">
      <alignment wrapText="1"/>
      <protection/>
    </xf>
    <xf numFmtId="0" fontId="31" fillId="31" borderId="49" xfId="58" applyFont="1" applyFill="1" applyBorder="1" applyAlignment="1">
      <alignment wrapText="1"/>
      <protection/>
    </xf>
    <xf numFmtId="204" fontId="102" fillId="31" borderId="49" xfId="0" applyNumberFormat="1" applyFont="1" applyFill="1" applyBorder="1" applyAlignment="1" applyProtection="1">
      <alignment horizontal="right" wrapText="1"/>
      <protection hidden="1"/>
    </xf>
    <xf numFmtId="204" fontId="26" fillId="31" borderId="14" xfId="0" applyNumberFormat="1" applyFont="1" applyFill="1" applyBorder="1" applyAlignment="1" applyProtection="1">
      <alignment horizontal="right" wrapText="1"/>
      <protection hidden="1"/>
    </xf>
    <xf numFmtId="204" fontId="103" fillId="31" borderId="49" xfId="0" applyNumberFormat="1" applyFont="1" applyFill="1" applyBorder="1" applyAlignment="1" applyProtection="1">
      <alignment horizontal="right" wrapText="1"/>
      <protection hidden="1"/>
    </xf>
    <xf numFmtId="0" fontId="31" fillId="31" borderId="17" xfId="58" applyFont="1" applyFill="1" applyBorder="1" applyAlignment="1" quotePrefix="1">
      <alignment horizontal="center" vertical="center" wrapText="1"/>
      <protection/>
    </xf>
    <xf numFmtId="202" fontId="31" fillId="31" borderId="49" xfId="58" applyNumberFormat="1" applyFont="1" applyFill="1" applyBorder="1" applyAlignment="1">
      <alignment wrapText="1"/>
      <protection/>
    </xf>
    <xf numFmtId="0" fontId="31" fillId="31" borderId="14" xfId="58" applyFont="1" applyFill="1" applyBorder="1" applyAlignment="1" quotePrefix="1">
      <alignment horizontal="center" vertical="center" wrapText="1"/>
      <protection/>
    </xf>
    <xf numFmtId="0" fontId="31" fillId="31" borderId="14" xfId="58" applyFont="1" applyFill="1" applyBorder="1" applyAlignment="1">
      <alignment wrapText="1"/>
      <protection/>
    </xf>
    <xf numFmtId="202" fontId="15" fillId="31" borderId="25" xfId="0" applyNumberFormat="1" applyFont="1" applyFill="1" applyBorder="1" applyAlignment="1" applyProtection="1">
      <alignment horizontal="right" vertical="top"/>
      <protection hidden="1"/>
    </xf>
    <xf numFmtId="204" fontId="104" fillId="31" borderId="25" xfId="0" applyNumberFormat="1" applyFont="1" applyFill="1" applyBorder="1" applyAlignment="1" applyProtection="1">
      <alignment horizontal="right"/>
      <protection hidden="1"/>
    </xf>
    <xf numFmtId="0" fontId="31" fillId="31" borderId="11" xfId="58" applyFont="1" applyFill="1" applyBorder="1" applyAlignment="1" quotePrefix="1">
      <alignment horizontal="center"/>
      <protection/>
    </xf>
    <xf numFmtId="0" fontId="31" fillId="31" borderId="11" xfId="58" applyFont="1" applyFill="1" applyBorder="1">
      <alignment/>
      <protection/>
    </xf>
    <xf numFmtId="0" fontId="31" fillId="31" borderId="20" xfId="58" applyFont="1" applyFill="1" applyBorder="1">
      <alignment/>
      <protection/>
    </xf>
    <xf numFmtId="204" fontId="103" fillId="31" borderId="20" xfId="0" applyNumberFormat="1" applyFont="1" applyFill="1" applyBorder="1" applyAlignment="1" applyProtection="1">
      <alignment horizontal="right"/>
      <protection hidden="1"/>
    </xf>
    <xf numFmtId="204" fontId="26" fillId="31" borderId="20" xfId="0" applyNumberFormat="1" applyFont="1" applyFill="1" applyBorder="1" applyAlignment="1" applyProtection="1">
      <alignment horizontal="right"/>
      <protection hidden="1"/>
    </xf>
    <xf numFmtId="0" fontId="26" fillId="31" borderId="0" xfId="0" applyFont="1" applyFill="1" applyAlignment="1">
      <alignment/>
    </xf>
    <xf numFmtId="0" fontId="17" fillId="31" borderId="11" xfId="58" applyFont="1" applyFill="1" applyBorder="1">
      <alignment/>
      <protection/>
    </xf>
    <xf numFmtId="202" fontId="31" fillId="31" borderId="0" xfId="58" applyNumberFormat="1" applyFont="1" applyFill="1" applyBorder="1">
      <alignment/>
      <protection/>
    </xf>
    <xf numFmtId="204" fontId="103" fillId="31" borderId="14" xfId="0" applyNumberFormat="1" applyFont="1" applyFill="1" applyBorder="1" applyAlignment="1" applyProtection="1">
      <alignment horizontal="right"/>
      <protection hidden="1"/>
    </xf>
    <xf numFmtId="204" fontId="26" fillId="31" borderId="14" xfId="0" applyNumberFormat="1" applyFont="1" applyFill="1" applyBorder="1" applyAlignment="1" applyProtection="1">
      <alignment horizontal="right"/>
      <protection hidden="1"/>
    </xf>
    <xf numFmtId="204" fontId="32" fillId="31" borderId="14" xfId="0" applyNumberFormat="1" applyFont="1" applyFill="1" applyBorder="1" applyAlignment="1" applyProtection="1">
      <alignment horizontal="right" wrapText="1"/>
      <protection hidden="1"/>
    </xf>
    <xf numFmtId="0" fontId="31" fillId="31" borderId="19" xfId="58" applyFont="1" applyFill="1" applyBorder="1" applyAlignment="1" quotePrefix="1">
      <alignment horizontal="center" vertical="center" wrapText="1"/>
      <protection/>
    </xf>
    <xf numFmtId="0" fontId="31" fillId="31" borderId="19" xfId="58" applyFont="1" applyFill="1" applyBorder="1" applyAlignment="1">
      <alignment vertical="center" wrapText="1"/>
      <protection/>
    </xf>
    <xf numFmtId="0" fontId="28" fillId="31" borderId="0" xfId="0" applyFont="1" applyFill="1" applyAlignment="1">
      <alignment wrapText="1"/>
    </xf>
    <xf numFmtId="0" fontId="31" fillId="31" borderId="14" xfId="58" applyFont="1" applyFill="1" applyBorder="1" applyAlignment="1" quotePrefix="1">
      <alignment horizontal="center" wrapText="1"/>
      <protection/>
    </xf>
    <xf numFmtId="0" fontId="17" fillId="31" borderId="14" xfId="58" applyFont="1" applyFill="1" applyBorder="1" applyAlignment="1">
      <alignment wrapText="1"/>
      <protection/>
    </xf>
    <xf numFmtId="202" fontId="31" fillId="31" borderId="14" xfId="58" applyNumberFormat="1" applyFont="1" applyFill="1" applyBorder="1" applyAlignment="1">
      <alignment wrapText="1"/>
      <protection/>
    </xf>
    <xf numFmtId="204" fontId="103" fillId="31" borderId="14" xfId="0" applyNumberFormat="1" applyFont="1" applyFill="1" applyBorder="1" applyAlignment="1" applyProtection="1">
      <alignment horizontal="right" wrapText="1"/>
      <protection hidden="1"/>
    </xf>
    <xf numFmtId="0" fontId="28" fillId="31" borderId="17" xfId="0" applyFont="1" applyFill="1" applyBorder="1" applyAlignment="1">
      <alignment wrapText="1"/>
    </xf>
    <xf numFmtId="0" fontId="15" fillId="31" borderId="25" xfId="0" applyFont="1" applyFill="1" applyBorder="1" applyAlignment="1" applyProtection="1">
      <alignment horizontal="center" vertical="top" wrapText="1"/>
      <protection hidden="1"/>
    </xf>
    <xf numFmtId="0" fontId="31" fillId="31" borderId="50" xfId="58" applyFont="1" applyFill="1" applyBorder="1" applyAlignment="1">
      <alignment wrapText="1"/>
      <protection/>
    </xf>
    <xf numFmtId="204" fontId="102" fillId="31" borderId="50" xfId="0" applyNumberFormat="1" applyFont="1" applyFill="1" applyBorder="1" applyAlignment="1" applyProtection="1">
      <alignment horizontal="right" wrapText="1"/>
      <protection hidden="1"/>
    </xf>
    <xf numFmtId="204" fontId="26" fillId="31" borderId="19" xfId="0" applyNumberFormat="1" applyFont="1" applyFill="1" applyBorder="1" applyAlignment="1" applyProtection="1">
      <alignment horizontal="right" wrapText="1"/>
      <protection hidden="1"/>
    </xf>
    <xf numFmtId="204" fontId="32" fillId="31" borderId="28" xfId="0" applyNumberFormat="1" applyFont="1" applyFill="1" applyBorder="1" applyAlignment="1" applyProtection="1">
      <alignment horizontal="right" wrapText="1"/>
      <protection hidden="1"/>
    </xf>
    <xf numFmtId="0" fontId="15" fillId="31" borderId="25" xfId="0" applyFont="1" applyFill="1" applyBorder="1" applyAlignment="1" applyProtection="1">
      <alignment horizontal="left" vertical="top" wrapText="1"/>
      <protection hidden="1"/>
    </xf>
    <xf numFmtId="49" fontId="15" fillId="31" borderId="42" xfId="0" applyNumberFormat="1" applyFont="1" applyFill="1" applyBorder="1" applyAlignment="1" applyProtection="1">
      <alignment horizontal="center" vertical="top"/>
      <protection hidden="1"/>
    </xf>
    <xf numFmtId="0" fontId="31" fillId="31" borderId="17" xfId="58" applyFont="1" applyFill="1" applyBorder="1" applyAlignment="1" quotePrefix="1">
      <alignment horizontal="center"/>
      <protection/>
    </xf>
    <xf numFmtId="0" fontId="31" fillId="31" borderId="50" xfId="58" applyFont="1" applyFill="1" applyBorder="1">
      <alignment/>
      <protection/>
    </xf>
    <xf numFmtId="204" fontId="102" fillId="31" borderId="50" xfId="0" applyNumberFormat="1" applyFont="1" applyFill="1" applyBorder="1" applyAlignment="1" applyProtection="1">
      <alignment horizontal="right"/>
      <protection hidden="1"/>
    </xf>
    <xf numFmtId="0" fontId="31" fillId="31" borderId="14" xfId="58" applyFont="1" applyFill="1" applyBorder="1">
      <alignment/>
      <protection/>
    </xf>
    <xf numFmtId="0" fontId="31" fillId="31" borderId="49" xfId="58" applyFont="1" applyFill="1" applyBorder="1">
      <alignment/>
      <protection/>
    </xf>
    <xf numFmtId="204" fontId="103" fillId="31" borderId="49" xfId="0" applyNumberFormat="1" applyFont="1" applyFill="1" applyBorder="1" applyAlignment="1" applyProtection="1">
      <alignment horizontal="right"/>
      <protection hidden="1"/>
    </xf>
    <xf numFmtId="204" fontId="26" fillId="31" borderId="49" xfId="0" applyNumberFormat="1" applyFont="1" applyFill="1" applyBorder="1" applyAlignment="1" applyProtection="1">
      <alignment horizontal="right"/>
      <protection hidden="1"/>
    </xf>
    <xf numFmtId="204" fontId="103" fillId="31" borderId="50" xfId="0" applyNumberFormat="1" applyFont="1" applyFill="1" applyBorder="1" applyAlignment="1" applyProtection="1">
      <alignment horizontal="right"/>
      <protection hidden="1"/>
    </xf>
    <xf numFmtId="204" fontId="26" fillId="31" borderId="19" xfId="0" applyNumberFormat="1" applyFont="1" applyFill="1" applyBorder="1" applyAlignment="1" applyProtection="1">
      <alignment horizontal="right"/>
      <protection hidden="1"/>
    </xf>
    <xf numFmtId="204" fontId="10" fillId="31" borderId="0" xfId="0" applyNumberFormat="1" applyFont="1" applyFill="1" applyAlignment="1">
      <alignment vertical="center"/>
    </xf>
    <xf numFmtId="204" fontId="26" fillId="31" borderId="50" xfId="0" applyNumberFormat="1" applyFont="1" applyFill="1" applyBorder="1" applyAlignment="1" applyProtection="1">
      <alignment horizontal="right"/>
      <protection hidden="1"/>
    </xf>
    <xf numFmtId="204" fontId="32" fillId="31" borderId="39" xfId="0" applyNumberFormat="1" applyFont="1" applyFill="1" applyBorder="1" applyAlignment="1" applyProtection="1">
      <alignment horizontal="right" wrapText="1"/>
      <protection hidden="1"/>
    </xf>
    <xf numFmtId="204" fontId="26" fillId="31" borderId="17" xfId="0" applyNumberFormat="1" applyFont="1" applyFill="1" applyBorder="1" applyAlignment="1" applyProtection="1">
      <alignment horizontal="right"/>
      <protection hidden="1"/>
    </xf>
    <xf numFmtId="204" fontId="26" fillId="31" borderId="39" xfId="0" applyNumberFormat="1" applyFont="1" applyFill="1" applyBorder="1" applyAlignment="1" applyProtection="1">
      <alignment horizontal="right"/>
      <protection hidden="1"/>
    </xf>
    <xf numFmtId="204" fontId="102" fillId="31" borderId="39" xfId="0" applyNumberFormat="1" applyFont="1" applyFill="1" applyBorder="1" applyAlignment="1" applyProtection="1">
      <alignment horizontal="right"/>
      <protection hidden="1"/>
    </xf>
    <xf numFmtId="204" fontId="102" fillId="31" borderId="51" xfId="0" applyNumberFormat="1" applyFont="1" applyFill="1" applyBorder="1" applyAlignment="1" applyProtection="1">
      <alignment horizontal="right"/>
      <protection hidden="1"/>
    </xf>
    <xf numFmtId="204" fontId="102" fillId="31" borderId="20" xfId="0" applyNumberFormat="1" applyFont="1" applyFill="1" applyBorder="1" applyAlignment="1" applyProtection="1">
      <alignment horizontal="right"/>
      <protection hidden="1"/>
    </xf>
    <xf numFmtId="204" fontId="102" fillId="31" borderId="43" xfId="0" applyNumberFormat="1" applyFont="1" applyFill="1" applyBorder="1" applyAlignment="1" applyProtection="1">
      <alignment horizontal="right"/>
      <protection hidden="1"/>
    </xf>
    <xf numFmtId="49" fontId="15" fillId="31" borderId="25" xfId="0" applyNumberFormat="1" applyFont="1" applyFill="1" applyBorder="1" applyAlignment="1" applyProtection="1">
      <alignment horizontal="center" vertical="center"/>
      <protection hidden="1"/>
    </xf>
    <xf numFmtId="0" fontId="15" fillId="31" borderId="25" xfId="0" applyFont="1" applyFill="1" applyBorder="1" applyAlignment="1" applyProtection="1">
      <alignment horizontal="left" vertical="center" wrapText="1"/>
      <protection hidden="1"/>
    </xf>
    <xf numFmtId="0" fontId="15" fillId="31" borderId="25" xfId="0" applyFont="1" applyFill="1" applyBorder="1" applyAlignment="1" applyProtection="1">
      <alignment horizontal="right" vertical="center" wrapText="1"/>
      <protection hidden="1"/>
    </xf>
    <xf numFmtId="0" fontId="15" fillId="31" borderId="40" xfId="0" applyFont="1" applyFill="1" applyBorder="1" applyAlignment="1" applyProtection="1">
      <alignment horizontal="right" vertical="center" wrapText="1"/>
      <protection hidden="1"/>
    </xf>
    <xf numFmtId="204" fontId="103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37" xfId="0" applyNumberFormat="1" applyFont="1" applyFill="1" applyBorder="1" applyAlignment="1" applyProtection="1">
      <alignment horizontal="right" vertical="center" wrapText="1"/>
      <protection hidden="1"/>
    </xf>
    <xf numFmtId="204" fontId="29" fillId="31" borderId="0" xfId="0" applyNumberFormat="1" applyFont="1" applyFill="1" applyAlignment="1">
      <alignment horizontal="center" vertical="center" wrapText="1"/>
    </xf>
    <xf numFmtId="0" fontId="29" fillId="31" borderId="0" xfId="0" applyFont="1" applyFill="1" applyAlignment="1">
      <alignment horizontal="center" vertical="center" wrapText="1"/>
    </xf>
    <xf numFmtId="204" fontId="32" fillId="31" borderId="39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28" xfId="0" applyNumberFormat="1" applyFont="1" applyFill="1" applyBorder="1" applyAlignment="1" applyProtection="1">
      <alignment horizontal="right" vertical="center" wrapText="1"/>
      <protection hidden="1"/>
    </xf>
    <xf numFmtId="0" fontId="38" fillId="31" borderId="20" xfId="58" applyFont="1" applyFill="1" applyBorder="1" applyAlignment="1">
      <alignment wrapText="1"/>
      <protection/>
    </xf>
    <xf numFmtId="204" fontId="105" fillId="31" borderId="20" xfId="0" applyNumberFormat="1" applyFont="1" applyFill="1" applyBorder="1" applyAlignment="1" applyProtection="1">
      <alignment horizontal="right" vertical="center" wrapText="1"/>
      <protection hidden="1"/>
    </xf>
    <xf numFmtId="204" fontId="105" fillId="31" borderId="0" xfId="0" applyNumberFormat="1" applyFont="1" applyFill="1" applyBorder="1" applyAlignment="1" applyProtection="1">
      <alignment horizontal="right" vertical="center" wrapText="1"/>
      <protection hidden="1"/>
    </xf>
    <xf numFmtId="204" fontId="30" fillId="31" borderId="0" xfId="0" applyNumberFormat="1" applyFont="1" applyFill="1" applyAlignment="1">
      <alignment horizontal="center" vertical="center" wrapText="1"/>
    </xf>
    <xf numFmtId="0" fontId="30" fillId="31" borderId="0" xfId="0" applyFont="1" applyFill="1" applyAlignment="1">
      <alignment horizontal="center" vertical="center" wrapText="1"/>
    </xf>
    <xf numFmtId="204" fontId="102" fillId="31" borderId="14" xfId="0" applyNumberFormat="1" applyFont="1" applyFill="1" applyBorder="1" applyAlignment="1" applyProtection="1">
      <alignment horizontal="right" wrapText="1"/>
      <protection hidden="1"/>
    </xf>
    <xf numFmtId="204" fontId="32" fillId="31" borderId="26" xfId="0" applyNumberFormat="1" applyFont="1" applyFill="1" applyBorder="1" applyAlignment="1" applyProtection="1">
      <alignment horizontal="right" vertical="center" wrapText="1"/>
      <protection hidden="1"/>
    </xf>
    <xf numFmtId="204" fontId="28" fillId="31" borderId="0" xfId="0" applyNumberFormat="1" applyFont="1" applyFill="1" applyAlignment="1">
      <alignment vertical="center" wrapText="1"/>
    </xf>
    <xf numFmtId="0" fontId="28" fillId="31" borderId="0" xfId="0" applyFont="1" applyFill="1" applyAlignment="1">
      <alignment vertical="center" wrapText="1"/>
    </xf>
    <xf numFmtId="203" fontId="6" fillId="31" borderId="25" xfId="0" applyNumberFormat="1" applyFont="1" applyFill="1" applyBorder="1" applyAlignment="1" applyProtection="1">
      <alignment horizontal="right" vertical="center" wrapText="1"/>
      <protection hidden="1"/>
    </xf>
    <xf numFmtId="49" fontId="6" fillId="31" borderId="25" xfId="0" applyNumberFormat="1" applyFont="1" applyFill="1" applyBorder="1" applyAlignment="1" applyProtection="1">
      <alignment horizontal="center" vertical="center" wrapText="1"/>
      <protection hidden="1"/>
    </xf>
    <xf numFmtId="204" fontId="15" fillId="31" borderId="25" xfId="0" applyNumberFormat="1" applyFont="1" applyFill="1" applyBorder="1" applyAlignment="1" applyProtection="1">
      <alignment horizontal="right" vertical="center"/>
      <protection hidden="1"/>
    </xf>
    <xf numFmtId="49" fontId="9" fillId="31" borderId="41" xfId="0" applyNumberFormat="1" applyFont="1" applyFill="1" applyBorder="1" applyAlignment="1" applyProtection="1">
      <alignment horizontal="right" vertical="center" wrapText="1"/>
      <protection hidden="1"/>
    </xf>
    <xf numFmtId="49" fontId="9" fillId="31" borderId="24" xfId="0" applyNumberFormat="1" applyFont="1" applyFill="1" applyBorder="1" applyAlignment="1" applyProtection="1">
      <alignment horizontal="left" vertical="center" wrapText="1"/>
      <protection hidden="1"/>
    </xf>
    <xf numFmtId="49" fontId="9" fillId="31" borderId="30" xfId="0" applyNumberFormat="1" applyFont="1" applyFill="1" applyBorder="1" applyAlignment="1" applyProtection="1">
      <alignment horizontal="left" vertical="center" wrapText="1"/>
      <protection hidden="1"/>
    </xf>
    <xf numFmtId="204" fontId="17" fillId="31" borderId="30" xfId="0" applyNumberFormat="1" applyFont="1" applyFill="1" applyBorder="1" applyAlignment="1" applyProtection="1">
      <alignment horizontal="right" vertical="center"/>
      <protection hidden="1"/>
    </xf>
    <xf numFmtId="204" fontId="19" fillId="31" borderId="39" xfId="0" applyNumberFormat="1" applyFont="1" applyFill="1" applyBorder="1" applyAlignment="1" applyProtection="1">
      <alignment horizontal="right" wrapText="1"/>
      <protection hidden="1"/>
    </xf>
    <xf numFmtId="49" fontId="26" fillId="31" borderId="16" xfId="0" applyNumberFormat="1" applyFont="1" applyFill="1" applyBorder="1" applyAlignment="1" applyProtection="1">
      <alignment horizontal="center" vertical="center"/>
      <protection hidden="1"/>
    </xf>
    <xf numFmtId="0" fontId="26" fillId="31" borderId="25" xfId="0" applyFont="1" applyFill="1" applyBorder="1" applyAlignment="1" applyProtection="1">
      <alignment horizontal="left" vertical="center" wrapText="1"/>
      <protection hidden="1"/>
    </xf>
    <xf numFmtId="0" fontId="26" fillId="31" borderId="36" xfId="0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36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>
      <alignment horizontal="right" vertical="center" wrapText="1"/>
    </xf>
    <xf numFmtId="0" fontId="26" fillId="31" borderId="25" xfId="0" applyFont="1" applyFill="1" applyBorder="1" applyAlignment="1" applyProtection="1">
      <alignment horizontal="right" vertical="center" wrapText="1"/>
      <protection hidden="1"/>
    </xf>
    <xf numFmtId="204" fontId="27" fillId="31" borderId="25" xfId="0" applyNumberFormat="1" applyFont="1" applyFill="1" applyBorder="1" applyAlignment="1" applyProtection="1">
      <alignment horizontal="right" vertical="center" wrapText="1"/>
      <protection hidden="1"/>
    </xf>
    <xf numFmtId="203" fontId="6" fillId="31" borderId="16" xfId="0" applyNumberFormat="1" applyFont="1" applyFill="1" applyBorder="1" applyAlignment="1" applyProtection="1">
      <alignment horizontal="right" vertical="center" wrapText="1"/>
      <protection hidden="1"/>
    </xf>
    <xf numFmtId="203" fontId="9" fillId="31" borderId="52" xfId="0" applyNumberFormat="1" applyFont="1" applyFill="1" applyBorder="1" applyAlignment="1" applyProtection="1">
      <alignment horizontal="right" vertical="top" wrapText="1"/>
      <protection hidden="1"/>
    </xf>
    <xf numFmtId="0" fontId="9" fillId="31" borderId="19" xfId="0" applyFont="1" applyFill="1" applyBorder="1" applyAlignment="1" applyProtection="1">
      <alignment horizontal="left" vertical="top" wrapText="1"/>
      <protection hidden="1"/>
    </xf>
    <xf numFmtId="0" fontId="9" fillId="31" borderId="50" xfId="0" applyFont="1" applyFill="1" applyBorder="1" applyAlignment="1" applyProtection="1">
      <alignment horizontal="left" vertical="top" wrapText="1"/>
      <protection hidden="1"/>
    </xf>
    <xf numFmtId="204" fontId="16" fillId="31" borderId="50" xfId="0" applyNumberFormat="1" applyFont="1" applyFill="1" applyBorder="1" applyAlignment="1" applyProtection="1">
      <alignment horizontal="right" wrapText="1"/>
      <protection hidden="1"/>
    </xf>
    <xf numFmtId="204" fontId="16" fillId="31" borderId="19" xfId="0" applyNumberFormat="1" applyFont="1" applyFill="1" applyBorder="1" applyAlignment="1" applyProtection="1">
      <alignment horizontal="right" wrapText="1"/>
      <protection hidden="1"/>
    </xf>
    <xf numFmtId="204" fontId="16" fillId="31" borderId="37" xfId="0" applyNumberFormat="1" applyFont="1" applyFill="1" applyBorder="1" applyAlignment="1" applyProtection="1">
      <alignment horizontal="right" wrapText="1"/>
      <protection hidden="1"/>
    </xf>
    <xf numFmtId="204" fontId="39" fillId="31" borderId="19" xfId="0" applyNumberFormat="1" applyFont="1" applyFill="1" applyBorder="1" applyAlignment="1" applyProtection="1">
      <alignment horizontal="right" wrapText="1"/>
      <protection hidden="1"/>
    </xf>
    <xf numFmtId="203" fontId="9" fillId="31" borderId="53" xfId="0" applyNumberFormat="1" applyFont="1" applyFill="1" applyBorder="1" applyAlignment="1" applyProtection="1">
      <alignment horizontal="right" vertical="top"/>
      <protection hidden="1"/>
    </xf>
    <xf numFmtId="0" fontId="9" fillId="31" borderId="11" xfId="0" applyFont="1" applyFill="1" applyBorder="1" applyAlignment="1" applyProtection="1">
      <alignment horizontal="left" vertical="top" wrapText="1"/>
      <protection hidden="1"/>
    </xf>
    <xf numFmtId="0" fontId="9" fillId="31" borderId="20" xfId="0" applyFont="1" applyFill="1" applyBorder="1" applyAlignment="1" applyProtection="1">
      <alignment horizontal="left" vertical="top" wrapText="1"/>
      <protection hidden="1"/>
    </xf>
    <xf numFmtId="204" fontId="16" fillId="31" borderId="20" xfId="0" applyNumberFormat="1" applyFont="1" applyFill="1" applyBorder="1" applyAlignment="1" applyProtection="1">
      <alignment horizontal="right"/>
      <protection hidden="1"/>
    </xf>
    <xf numFmtId="204" fontId="16" fillId="31" borderId="11" xfId="0" applyNumberFormat="1" applyFont="1" applyFill="1" applyBorder="1" applyAlignment="1" applyProtection="1">
      <alignment horizontal="right"/>
      <protection hidden="1"/>
    </xf>
    <xf numFmtId="204" fontId="16" fillId="31" borderId="26" xfId="0" applyNumberFormat="1" applyFont="1" applyFill="1" applyBorder="1" applyAlignment="1" applyProtection="1">
      <alignment horizontal="right"/>
      <protection hidden="1"/>
    </xf>
    <xf numFmtId="204" fontId="39" fillId="31" borderId="17" xfId="0" applyNumberFormat="1" applyFont="1" applyFill="1" applyBorder="1" applyAlignment="1" applyProtection="1">
      <alignment horizontal="right"/>
      <protection hidden="1"/>
    </xf>
    <xf numFmtId="204" fontId="39" fillId="31" borderId="14" xfId="0" applyNumberFormat="1" applyFont="1" applyFill="1" applyBorder="1" applyAlignment="1" applyProtection="1">
      <alignment horizontal="right"/>
      <protection hidden="1"/>
    </xf>
    <xf numFmtId="203" fontId="26" fillId="31" borderId="54" xfId="0" applyNumberFormat="1" applyFont="1" applyFill="1" applyBorder="1" applyAlignment="1" applyProtection="1">
      <alignment horizontal="right" vertical="top"/>
      <protection hidden="1"/>
    </xf>
    <xf numFmtId="0" fontId="26" fillId="31" borderId="17" xfId="0" applyFont="1" applyFill="1" applyBorder="1" applyAlignment="1" applyProtection="1">
      <alignment horizontal="left" vertical="top" wrapText="1"/>
      <protection hidden="1"/>
    </xf>
    <xf numFmtId="0" fontId="26" fillId="31" borderId="34" xfId="0" applyFont="1" applyFill="1" applyBorder="1" applyAlignment="1" applyProtection="1">
      <alignment horizontal="right" vertical="top" wrapText="1"/>
      <protection hidden="1"/>
    </xf>
    <xf numFmtId="204" fontId="102" fillId="31" borderId="34" xfId="0" applyNumberFormat="1" applyFont="1" applyFill="1" applyBorder="1" applyAlignment="1" applyProtection="1">
      <alignment horizontal="right"/>
      <protection hidden="1"/>
    </xf>
    <xf numFmtId="204" fontId="102" fillId="31" borderId="52" xfId="0" applyNumberFormat="1" applyFont="1" applyFill="1" applyBorder="1" applyAlignment="1" applyProtection="1">
      <alignment horizontal="right"/>
      <protection hidden="1"/>
    </xf>
    <xf numFmtId="203" fontId="26" fillId="31" borderId="53" xfId="0" applyNumberFormat="1" applyFont="1" applyFill="1" applyBorder="1" applyAlignment="1" applyProtection="1">
      <alignment horizontal="right" vertical="top"/>
      <protection hidden="1"/>
    </xf>
    <xf numFmtId="0" fontId="26" fillId="31" borderId="11" xfId="0" applyFont="1" applyFill="1" applyBorder="1" applyAlignment="1" applyProtection="1">
      <alignment horizontal="left" vertical="top" wrapText="1"/>
      <protection hidden="1"/>
    </xf>
    <xf numFmtId="0" fontId="26" fillId="31" borderId="17" xfId="0" applyFont="1" applyFill="1" applyBorder="1" applyAlignment="1" applyProtection="1">
      <alignment horizontal="right" vertical="top" wrapText="1"/>
      <protection hidden="1"/>
    </xf>
    <xf numFmtId="204" fontId="102" fillId="31" borderId="54" xfId="0" applyNumberFormat="1" applyFont="1" applyFill="1" applyBorder="1" applyAlignment="1" applyProtection="1">
      <alignment horizontal="right"/>
      <protection hidden="1"/>
    </xf>
    <xf numFmtId="204" fontId="106" fillId="31" borderId="17" xfId="0" applyNumberFormat="1" applyFont="1" applyFill="1" applyBorder="1" applyAlignment="1" applyProtection="1">
      <alignment horizontal="right" vertical="center" wrapText="1"/>
      <protection hidden="1"/>
    </xf>
    <xf numFmtId="203" fontId="32" fillId="31" borderId="53" xfId="0" applyNumberFormat="1" applyFont="1" applyFill="1" applyBorder="1" applyAlignment="1" applyProtection="1">
      <alignment horizontal="right" vertical="top"/>
      <protection hidden="1"/>
    </xf>
    <xf numFmtId="0" fontId="32" fillId="31" borderId="11" xfId="0" applyFont="1" applyFill="1" applyBorder="1" applyAlignment="1" applyProtection="1">
      <alignment horizontal="left" vertical="top" wrapText="1"/>
      <protection hidden="1"/>
    </xf>
    <xf numFmtId="0" fontId="32" fillId="31" borderId="17" xfId="0" applyFont="1" applyFill="1" applyBorder="1" applyAlignment="1" applyProtection="1">
      <alignment horizontal="right" vertical="top" wrapText="1"/>
      <protection hidden="1"/>
    </xf>
    <xf numFmtId="204" fontId="107" fillId="31" borderId="39" xfId="0" applyNumberFormat="1" applyFont="1" applyFill="1" applyBorder="1" applyAlignment="1" applyProtection="1">
      <alignment horizontal="right"/>
      <protection hidden="1"/>
    </xf>
    <xf numFmtId="204" fontId="107" fillId="31" borderId="54" xfId="0" applyNumberFormat="1" applyFont="1" applyFill="1" applyBorder="1" applyAlignment="1" applyProtection="1">
      <alignment horizontal="right"/>
      <protection hidden="1"/>
    </xf>
    <xf numFmtId="0" fontId="26" fillId="31" borderId="17" xfId="0" applyFont="1" applyFill="1" applyBorder="1" applyAlignment="1" applyProtection="1">
      <alignment horizontal="right" wrapText="1"/>
      <protection hidden="1"/>
    </xf>
    <xf numFmtId="204" fontId="102" fillId="31" borderId="28" xfId="0" applyNumberFormat="1" applyFont="1" applyFill="1" applyBorder="1" applyAlignment="1" applyProtection="1">
      <alignment horizontal="right"/>
      <protection hidden="1"/>
    </xf>
    <xf numFmtId="204" fontId="102" fillId="31" borderId="55" xfId="0" applyNumberFormat="1" applyFont="1" applyFill="1" applyBorder="1" applyAlignment="1" applyProtection="1">
      <alignment horizontal="right"/>
      <protection hidden="1"/>
    </xf>
    <xf numFmtId="49" fontId="6" fillId="31" borderId="32" xfId="0" applyNumberFormat="1" applyFont="1" applyFill="1" applyBorder="1" applyAlignment="1" applyProtection="1">
      <alignment horizontal="center" vertical="center" wrapText="1"/>
      <protection hidden="1"/>
    </xf>
    <xf numFmtId="204" fontId="101" fillId="31" borderId="46" xfId="0" applyNumberFormat="1" applyFont="1" applyFill="1" applyBorder="1" applyAlignment="1" applyProtection="1">
      <alignment horizontal="right" vertical="center"/>
      <protection hidden="1"/>
    </xf>
    <xf numFmtId="204" fontId="101" fillId="31" borderId="25" xfId="0" applyNumberFormat="1" applyFont="1" applyFill="1" applyBorder="1" applyAlignment="1" applyProtection="1">
      <alignment horizontal="right" vertical="center"/>
      <protection hidden="1"/>
    </xf>
    <xf numFmtId="204" fontId="36" fillId="31" borderId="2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203" fontId="9" fillId="0" borderId="53" xfId="0" applyNumberFormat="1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204" fontId="97" fillId="0" borderId="25" xfId="0" applyNumberFormat="1" applyFont="1" applyFill="1" applyBorder="1" applyAlignment="1" applyProtection="1">
      <alignment vertical="center" wrapText="1"/>
      <protection hidden="1"/>
    </xf>
    <xf numFmtId="204" fontId="108" fillId="0" borderId="15" xfId="0" applyNumberFormat="1" applyFont="1" applyFill="1" applyBorder="1" applyAlignment="1">
      <alignment horizontal="center" vertical="center" wrapText="1" shrinkToFit="1"/>
    </xf>
    <xf numFmtId="204" fontId="109" fillId="0" borderId="42" xfId="0" applyNumberFormat="1" applyFont="1" applyFill="1" applyBorder="1" applyAlignment="1" applyProtection="1">
      <alignment vertical="center" wrapText="1"/>
      <protection hidden="1"/>
    </xf>
    <xf numFmtId="204" fontId="108" fillId="0" borderId="36" xfId="0" applyNumberFormat="1" applyFont="1" applyFill="1" applyBorder="1" applyAlignment="1">
      <alignment horizontal="center" vertical="center" wrapText="1" shrinkToFit="1"/>
    </xf>
    <xf numFmtId="0" fontId="1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204" fontId="15" fillId="0" borderId="25" xfId="0" applyNumberFormat="1" applyFont="1" applyFill="1" applyBorder="1" applyAlignment="1" applyProtection="1">
      <alignment horizontal="center" vertical="center"/>
      <protection hidden="1"/>
    </xf>
    <xf numFmtId="204" fontId="35" fillId="0" borderId="25" xfId="0" applyNumberFormat="1" applyFont="1" applyFill="1" applyBorder="1" applyAlignment="1">
      <alignment horizontal="center" vertical="center" wrapText="1" shrinkToFit="1"/>
    </xf>
    <xf numFmtId="204" fontId="35" fillId="0" borderId="36" xfId="0" applyNumberFormat="1" applyFont="1" applyFill="1" applyBorder="1" applyAlignment="1">
      <alignment horizontal="center" vertical="center" wrapText="1" shrinkToFit="1"/>
    </xf>
    <xf numFmtId="204" fontId="35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7" fillId="0" borderId="19" xfId="56" applyFont="1" applyFill="1" applyBorder="1" applyAlignment="1">
      <alignment horizontal="center" vertical="center"/>
      <protection/>
    </xf>
    <xf numFmtId="0" fontId="17" fillId="0" borderId="19" xfId="56" applyFont="1" applyFill="1" applyBorder="1" applyAlignment="1">
      <alignment vertical="center" wrapText="1"/>
      <protection/>
    </xf>
    <xf numFmtId="204" fontId="17" fillId="0" borderId="19" xfId="0" applyNumberFormat="1" applyFont="1" applyFill="1" applyBorder="1" applyAlignment="1" applyProtection="1">
      <alignment vertical="center" wrapText="1"/>
      <protection hidden="1"/>
    </xf>
    <xf numFmtId="204" fontId="17" fillId="0" borderId="19" xfId="0" applyNumberFormat="1" applyFont="1" applyFill="1" applyBorder="1" applyAlignment="1">
      <alignment vertical="center"/>
    </xf>
    <xf numFmtId="204" fontId="17" fillId="0" borderId="19" xfId="0" applyNumberFormat="1" applyFont="1" applyFill="1" applyBorder="1" applyAlignment="1" applyProtection="1">
      <alignment vertical="center"/>
      <protection hidden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7" fillId="0" borderId="17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vertical="center" wrapText="1"/>
      <protection/>
    </xf>
    <xf numFmtId="204" fontId="17" fillId="0" borderId="17" xfId="0" applyNumberFormat="1" applyFont="1" applyFill="1" applyBorder="1" applyAlignment="1">
      <alignment vertical="center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 wrapText="1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 hidden="1"/>
    </xf>
    <xf numFmtId="204" fontId="97" fillId="0" borderId="14" xfId="0" applyNumberFormat="1" applyFont="1" applyFill="1" applyBorder="1" applyAlignment="1" applyProtection="1">
      <alignment horizontal="center" vertical="center"/>
      <protection hidden="1"/>
    </xf>
    <xf numFmtId="204" fontId="19" fillId="0" borderId="14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204" fontId="34" fillId="0" borderId="2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17" xfId="58" applyFont="1" applyFill="1" applyBorder="1" applyAlignment="1" quotePrefix="1">
      <alignment horizontal="center" wrapText="1"/>
      <protection/>
    </xf>
    <xf numFmtId="0" fontId="17" fillId="0" borderId="19" xfId="58" applyFont="1" applyFill="1" applyBorder="1" applyAlignment="1">
      <alignment horizontal="left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7" xfId="58" applyFont="1" applyFill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204" fontId="35" fillId="0" borderId="17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/>
    </xf>
    <xf numFmtId="0" fontId="17" fillId="0" borderId="14" xfId="58" applyFont="1" applyFill="1" applyBorder="1" applyAlignment="1" quotePrefix="1">
      <alignment horizontal="center" vertical="center" wrapText="1"/>
      <protection/>
    </xf>
    <xf numFmtId="0" fontId="17" fillId="0" borderId="14" xfId="58" applyFont="1" applyFill="1" applyBorder="1" applyAlignment="1">
      <alignment wrapText="1"/>
      <protection/>
    </xf>
    <xf numFmtId="204" fontId="19" fillId="0" borderId="14" xfId="0" applyNumberFormat="1" applyFont="1" applyFill="1" applyBorder="1" applyAlignment="1">
      <alignment horizontal="center" vertical="center" wrapText="1" shrinkToFit="1"/>
    </xf>
    <xf numFmtId="0" fontId="15" fillId="0" borderId="25" xfId="58" applyFont="1" applyFill="1" applyBorder="1" applyAlignment="1" quotePrefix="1">
      <alignment horizontal="center" vertical="center"/>
      <protection/>
    </xf>
    <xf numFmtId="0" fontId="15" fillId="0" borderId="25" xfId="58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7" fillId="0" borderId="19" xfId="58" applyFont="1" applyFill="1" applyBorder="1" applyAlignment="1" quotePrefix="1">
      <alignment horizontal="center" vertical="center"/>
      <protection/>
    </xf>
    <xf numFmtId="0" fontId="17" fillId="0" borderId="19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/>
      <protection/>
    </xf>
    <xf numFmtId="0" fontId="17" fillId="0" borderId="14" xfId="58" applyFont="1" applyFill="1" applyBorder="1" applyAlignment="1" quotePrefix="1">
      <alignment horizontal="center" vertical="center"/>
      <protection/>
    </xf>
    <xf numFmtId="204" fontId="35" fillId="0" borderId="14" xfId="0" applyNumberFormat="1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19" xfId="58" applyFont="1" applyFill="1" applyBorder="1" applyAlignment="1" quotePrefix="1">
      <alignment horizontal="center" vertical="center" wrapText="1"/>
      <protection/>
    </xf>
    <xf numFmtId="0" fontId="17" fillId="0" borderId="17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top" wrapText="1"/>
      <protection hidden="1"/>
    </xf>
    <xf numFmtId="204" fontId="1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>
      <alignment horizontal="center" vertical="center"/>
    </xf>
    <xf numFmtId="0" fontId="17" fillId="0" borderId="19" xfId="58" applyFont="1" applyFill="1" applyBorder="1" applyAlignment="1">
      <alignment vertical="center" wrapText="1"/>
      <protection/>
    </xf>
    <xf numFmtId="0" fontId="17" fillId="0" borderId="14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204" fontId="15" fillId="0" borderId="36" xfId="0" applyNumberFormat="1" applyFont="1" applyFill="1" applyBorder="1" applyAlignment="1" applyProtection="1">
      <alignment horizontal="center" vertical="center"/>
      <protection hidden="1"/>
    </xf>
    <xf numFmtId="204" fontId="35" fillId="0" borderId="4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>
      <alignment horizontal="center" vertical="center"/>
    </xf>
    <xf numFmtId="203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 vertical="center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0" xfId="0" applyNumberFormat="1" applyFont="1" applyFill="1" applyBorder="1" applyAlignment="1">
      <alignment horizontal="center" vertical="center" wrapText="1" shrinkToFit="1"/>
    </xf>
    <xf numFmtId="204" fontId="12" fillId="0" borderId="2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15" fillId="0" borderId="32" xfId="0" applyNumberFormat="1" applyFont="1" applyFill="1" applyBorder="1" applyAlignment="1" applyProtection="1">
      <alignment horizontal="left" vertical="center" wrapText="1"/>
      <protection hidden="1"/>
    </xf>
    <xf numFmtId="204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46" xfId="0" applyNumberFormat="1" applyFont="1" applyFill="1" applyBorder="1" applyAlignment="1">
      <alignment horizontal="center" vertical="center"/>
    </xf>
    <xf numFmtId="204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7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203" fontId="15" fillId="0" borderId="25" xfId="0" applyNumberFormat="1" applyFont="1" applyFill="1" applyBorder="1" applyAlignment="1" applyProtection="1">
      <alignment horizontal="right" vertical="center"/>
      <protection hidden="1"/>
    </xf>
    <xf numFmtId="204" fontId="15" fillId="0" borderId="46" xfId="0" applyNumberFormat="1" applyFont="1" applyFill="1" applyBorder="1" applyAlignment="1" applyProtection="1">
      <alignment horizontal="center" vertical="center"/>
      <protection hidden="1"/>
    </xf>
    <xf numFmtId="204" fontId="35" fillId="0" borderId="15" xfId="0" applyNumberFormat="1" applyFont="1" applyFill="1" applyBorder="1" applyAlignment="1">
      <alignment horizontal="center" vertical="center" wrapText="1" shrinkToFit="1"/>
    </xf>
    <xf numFmtId="204" fontId="35" fillId="0" borderId="23" xfId="0" applyNumberFormat="1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 quotePrefix="1">
      <alignment horizontal="center"/>
    </xf>
    <xf numFmtId="0" fontId="15" fillId="0" borderId="19" xfId="0" applyFont="1" applyFill="1" applyBorder="1" applyAlignment="1">
      <alignment horizontal="center"/>
    </xf>
    <xf numFmtId="204" fontId="15" fillId="0" borderId="19" xfId="0" applyNumberFormat="1" applyFont="1" applyFill="1" applyBorder="1" applyAlignment="1" applyProtection="1">
      <alignment horizontal="center" vertical="center"/>
      <protection hidden="1"/>
    </xf>
    <xf numFmtId="204" fontId="35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5" fillId="0" borderId="17" xfId="0" applyFont="1" applyFill="1" applyBorder="1" applyAlignment="1" quotePrefix="1">
      <alignment horizontal="center"/>
    </xf>
    <xf numFmtId="0" fontId="15" fillId="0" borderId="17" xfId="0" applyFont="1" applyFill="1" applyBorder="1" applyAlignment="1">
      <alignment/>
    </xf>
    <xf numFmtId="204" fontId="15" fillId="0" borderId="17" xfId="0" applyNumberFormat="1" applyFont="1" applyFill="1" applyBorder="1" applyAlignment="1" applyProtection="1">
      <alignment horizontal="center" vertical="center"/>
      <protection hidden="1"/>
    </xf>
    <xf numFmtId="204" fontId="35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 quotePrefix="1">
      <alignment horizontal="center"/>
    </xf>
    <xf numFmtId="0" fontId="19" fillId="0" borderId="17" xfId="0" applyFont="1" applyFill="1" applyBorder="1" applyAlignment="1">
      <alignment/>
    </xf>
    <xf numFmtId="0" fontId="17" fillId="0" borderId="17" xfId="0" applyFont="1" applyFill="1" applyBorder="1" applyAlignment="1" quotePrefix="1">
      <alignment horizontal="center"/>
    </xf>
    <xf numFmtId="0" fontId="17" fillId="0" borderId="17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wrapText="1"/>
    </xf>
    <xf numFmtId="0" fontId="19" fillId="0" borderId="17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204" fontId="15" fillId="0" borderId="14" xfId="0" applyNumberFormat="1" applyFont="1" applyFill="1" applyBorder="1" applyAlignment="1" applyProtection="1">
      <alignment horizontal="center" vertical="center"/>
      <protection hidden="1"/>
    </xf>
    <xf numFmtId="204" fontId="35" fillId="0" borderId="1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204" fontId="17" fillId="0" borderId="25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6" fillId="0" borderId="42" xfId="0" applyFont="1" applyFill="1" applyBorder="1" applyAlignment="1" applyProtection="1">
      <alignment horizontal="left" vertical="top" wrapText="1"/>
      <protection/>
    </xf>
    <xf numFmtId="204" fontId="36" fillId="0" borderId="14" xfId="0" applyNumberFormat="1" applyFont="1" applyFill="1" applyBorder="1" applyAlignment="1">
      <alignment horizontal="center" vertical="center" wrapText="1" shrinkToFit="1"/>
    </xf>
    <xf numFmtId="212" fontId="36" fillId="0" borderId="14" xfId="0" applyNumberFormat="1" applyFont="1" applyFill="1" applyBorder="1" applyAlignment="1" applyProtection="1">
      <alignment horizontal="center" vertical="center"/>
      <protection hidden="1"/>
    </xf>
    <xf numFmtId="4" fontId="111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26" fillId="0" borderId="27" xfId="0" applyNumberFormat="1" applyFont="1" applyFill="1" applyBorder="1" applyAlignment="1" applyProtection="1">
      <alignment horizontal="right" vertical="top"/>
      <protection/>
    </xf>
    <xf numFmtId="0" fontId="26" fillId="0" borderId="27" xfId="0" applyFont="1" applyFill="1" applyBorder="1" applyAlignment="1" applyProtection="1">
      <alignment horizontal="left" vertical="top" wrapText="1"/>
      <protection/>
    </xf>
    <xf numFmtId="204" fontId="26" fillId="0" borderId="50" xfId="0" applyNumberFormat="1" applyFont="1" applyFill="1" applyBorder="1" applyAlignment="1">
      <alignment horizontal="right" wrapText="1" shrinkToFit="1"/>
    </xf>
    <xf numFmtId="204" fontId="103" fillId="0" borderId="19" xfId="0" applyNumberFormat="1" applyFont="1" applyFill="1" applyBorder="1" applyAlignment="1">
      <alignment horizontal="right" wrapText="1" shrinkToFit="1"/>
    </xf>
    <xf numFmtId="204" fontId="102" fillId="0" borderId="19" xfId="0" applyNumberFormat="1" applyFont="1" applyFill="1" applyBorder="1" applyAlignment="1">
      <alignment horizontal="right"/>
    </xf>
    <xf numFmtId="204" fontId="26" fillId="0" borderId="44" xfId="0" applyNumberFormat="1" applyFont="1" applyFill="1" applyBorder="1" applyAlignment="1">
      <alignment horizontal="right" wrapText="1" shrinkToFit="1"/>
    </xf>
    <xf numFmtId="204" fontId="103" fillId="0" borderId="17" xfId="0" applyNumberFormat="1" applyFont="1" applyFill="1" applyBorder="1" applyAlignment="1">
      <alignment horizontal="right" wrapText="1" shrinkToFit="1"/>
    </xf>
    <xf numFmtId="204" fontId="102" fillId="0" borderId="17" xfId="0" applyNumberFormat="1" applyFont="1" applyFill="1" applyBorder="1" applyAlignment="1">
      <alignment horizontal="right"/>
    </xf>
    <xf numFmtId="204" fontId="103" fillId="0" borderId="17" xfId="0" applyNumberFormat="1" applyFont="1" applyFill="1" applyBorder="1" applyAlignment="1">
      <alignment horizontal="right"/>
    </xf>
    <xf numFmtId="204" fontId="102" fillId="0" borderId="17" xfId="0" applyNumberFormat="1" applyFont="1" applyFill="1" applyBorder="1" applyAlignment="1">
      <alignment horizontal="right" wrapText="1" shrinkToFit="1"/>
    </xf>
    <xf numFmtId="49" fontId="32" fillId="0" borderId="27" xfId="0" applyNumberFormat="1" applyFont="1" applyFill="1" applyBorder="1" applyAlignment="1" applyProtection="1">
      <alignment horizontal="right" vertical="top"/>
      <protection/>
    </xf>
    <xf numFmtId="0" fontId="32" fillId="0" borderId="27" xfId="0" applyFont="1" applyFill="1" applyBorder="1" applyAlignment="1" applyProtection="1">
      <alignment horizontal="left" vertical="top" wrapText="1"/>
      <protection/>
    </xf>
    <xf numFmtId="204" fontId="32" fillId="0" borderId="44" xfId="0" applyNumberFormat="1" applyFont="1" applyFill="1" applyBorder="1" applyAlignment="1">
      <alignment horizontal="right" wrapText="1" shrinkToFit="1"/>
    </xf>
    <xf numFmtId="204" fontId="112" fillId="0" borderId="17" xfId="0" applyNumberFormat="1" applyFont="1" applyFill="1" applyBorder="1" applyAlignment="1">
      <alignment horizontal="right" wrapText="1" shrinkToFit="1"/>
    </xf>
    <xf numFmtId="204" fontId="107" fillId="0" borderId="17" xfId="0" applyNumberFormat="1" applyFont="1" applyFill="1" applyBorder="1" applyAlignment="1">
      <alignment horizontal="right"/>
    </xf>
    <xf numFmtId="204" fontId="112" fillId="0" borderId="17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26" fillId="0" borderId="40" xfId="0" applyNumberFormat="1" applyFont="1" applyFill="1" applyBorder="1" applyAlignment="1" applyProtection="1">
      <alignment horizontal="right" vertical="top"/>
      <protection/>
    </xf>
    <xf numFmtId="0" fontId="26" fillId="0" borderId="40" xfId="0" applyFont="1" applyFill="1" applyBorder="1" applyAlignment="1" applyProtection="1">
      <alignment horizontal="left" vertical="top" wrapText="1"/>
      <protection/>
    </xf>
    <xf numFmtId="204" fontId="17" fillId="0" borderId="11" xfId="0" applyNumberFormat="1" applyFont="1" applyFill="1" applyBorder="1" applyAlignment="1">
      <alignment horizontal="right" wrapText="1" shrinkToFit="1"/>
    </xf>
    <xf numFmtId="204" fontId="105" fillId="0" borderId="0" xfId="0" applyNumberFormat="1" applyFont="1" applyFill="1" applyBorder="1" applyAlignment="1">
      <alignment horizontal="right"/>
    </xf>
    <xf numFmtId="204" fontId="15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101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9" fillId="31" borderId="14" xfId="0" applyNumberFormat="1" applyFont="1" applyFill="1" applyBorder="1" applyAlignment="1" applyProtection="1">
      <alignment vertical="center"/>
      <protection locked="0"/>
    </xf>
    <xf numFmtId="204" fontId="101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36" fillId="0" borderId="25" xfId="0" applyNumberFormat="1" applyFont="1" applyFill="1" applyBorder="1" applyAlignment="1">
      <alignment horizontal="center" vertical="center" wrapText="1" shrinkToFit="1"/>
    </xf>
    <xf numFmtId="212" fontId="36" fillId="0" borderId="25" xfId="0" applyNumberFormat="1" applyFont="1" applyFill="1" applyBorder="1" applyAlignment="1" applyProtection="1">
      <alignment horizontal="center" vertical="center"/>
      <protection hidden="1"/>
    </xf>
    <xf numFmtId="4" fontId="111" fillId="0" borderId="25" xfId="0" applyNumberFormat="1" applyFont="1" applyFill="1" applyBorder="1" applyAlignment="1" applyProtection="1">
      <alignment horizontal="center" vertical="center"/>
      <protection hidden="1"/>
    </xf>
    <xf numFmtId="204" fontId="36" fillId="0" borderId="25" xfId="0" applyNumberFormat="1" applyFont="1" applyFill="1" applyBorder="1" applyAlignment="1">
      <alignment horizontal="center" vertical="center"/>
    </xf>
    <xf numFmtId="204" fontId="32" fillId="0" borderId="14" xfId="0" applyNumberFormat="1" applyFont="1" applyFill="1" applyBorder="1" applyAlignment="1">
      <alignment horizontal="center" vertical="center" wrapText="1" shrinkToFit="1"/>
    </xf>
    <xf numFmtId="212" fontId="32" fillId="0" borderId="14" xfId="0" applyNumberFormat="1" applyFont="1" applyFill="1" applyBorder="1" applyAlignment="1" applyProtection="1">
      <alignment horizontal="center" vertical="center"/>
      <protection hidden="1"/>
    </xf>
    <xf numFmtId="4" fontId="106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vertical="center"/>
    </xf>
    <xf numFmtId="212" fontId="106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wrapText="1" shrinkToFit="1"/>
    </xf>
    <xf numFmtId="212" fontId="32" fillId="0" borderId="14" xfId="0" applyNumberFormat="1" applyFont="1" applyFill="1" applyBorder="1" applyAlignment="1" applyProtection="1">
      <alignment horizontal="center"/>
      <protection hidden="1"/>
    </xf>
    <xf numFmtId="4" fontId="106" fillId="0" borderId="14" xfId="0" applyNumberFormat="1" applyFont="1" applyFill="1" applyBorder="1" applyAlignment="1" applyProtection="1">
      <alignment horizontal="center"/>
      <protection hidden="1"/>
    </xf>
    <xf numFmtId="204" fontId="32" fillId="0" borderId="14" xfId="0" applyNumberFormat="1" applyFont="1" applyFill="1" applyBorder="1" applyAlignment="1">
      <alignment horizontal="center"/>
    </xf>
    <xf numFmtId="0" fontId="15" fillId="0" borderId="28" xfId="0" applyFont="1" applyFill="1" applyBorder="1" applyAlignment="1" quotePrefix="1">
      <alignment horizontal="center" vertical="center"/>
    </xf>
    <xf numFmtId="204" fontId="15" fillId="0" borderId="49" xfId="0" applyNumberFormat="1" applyFont="1" applyFill="1" applyBorder="1" applyAlignment="1" applyProtection="1">
      <alignment horizontal="center" vertical="center"/>
      <protection hidden="1"/>
    </xf>
    <xf numFmtId="204" fontId="15" fillId="0" borderId="28" xfId="0" applyNumberFormat="1" applyFont="1" applyFill="1" applyBorder="1" applyAlignment="1" applyProtection="1">
      <alignment horizontal="center" vertical="center"/>
      <protection hidden="1"/>
    </xf>
    <xf numFmtId="204" fontId="15" fillId="0" borderId="45" xfId="0" applyNumberFormat="1" applyFont="1" applyFill="1" applyBorder="1" applyAlignment="1" applyProtection="1">
      <alignment horizontal="center" vertical="center"/>
      <protection hidden="1"/>
    </xf>
    <xf numFmtId="212" fontId="35" fillId="0" borderId="45" xfId="0" applyNumberFormat="1" applyFont="1" applyFill="1" applyBorder="1" applyAlignment="1" applyProtection="1">
      <alignment horizontal="center" vertical="center"/>
      <protection hidden="1"/>
    </xf>
    <xf numFmtId="204" fontId="102" fillId="0" borderId="19" xfId="0" applyNumberFormat="1" applyFont="1" applyFill="1" applyBorder="1" applyAlignment="1">
      <alignment/>
    </xf>
    <xf numFmtId="0" fontId="113" fillId="0" borderId="19" xfId="0" applyFont="1" applyFill="1" applyBorder="1" applyAlignment="1">
      <alignment/>
    </xf>
    <xf numFmtId="204" fontId="32" fillId="0" borderId="11" xfId="0" applyNumberFormat="1" applyFont="1" applyFill="1" applyBorder="1" applyAlignment="1">
      <alignment horizontal="center" vertical="center" wrapText="1" shrinkToFit="1"/>
    </xf>
    <xf numFmtId="212" fontId="32" fillId="0" borderId="11" xfId="0" applyNumberFormat="1" applyFont="1" applyFill="1" applyBorder="1" applyAlignment="1" applyProtection="1">
      <alignment horizontal="center" vertical="center"/>
      <protection hidden="1"/>
    </xf>
    <xf numFmtId="4" fontId="106" fillId="0" borderId="11" xfId="0" applyNumberFormat="1" applyFont="1" applyFill="1" applyBorder="1" applyAlignment="1" applyProtection="1">
      <alignment horizontal="center" vertical="center"/>
      <protection hidden="1"/>
    </xf>
    <xf numFmtId="204" fontId="32" fillId="0" borderId="11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204" fontId="1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 wrapText="1" shrinkToFit="1"/>
    </xf>
    <xf numFmtId="212" fontId="3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49" fontId="26" fillId="0" borderId="19" xfId="0" applyNumberFormat="1" applyFont="1" applyFill="1" applyBorder="1" applyAlignment="1" applyProtection="1">
      <alignment horizontal="right" vertical="top"/>
      <protection/>
    </xf>
    <xf numFmtId="49" fontId="26" fillId="0" borderId="14" xfId="0" applyNumberFormat="1" applyFont="1" applyFill="1" applyBorder="1" applyAlignment="1" applyProtection="1">
      <alignment horizontal="right" vertical="top"/>
      <protection/>
    </xf>
    <xf numFmtId="0" fontId="27" fillId="0" borderId="25" xfId="0" applyNumberFormat="1" applyFont="1" applyFill="1" applyBorder="1" applyAlignment="1" applyProtection="1">
      <alignment horizontal="center" vertical="top"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wrapText="1"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204" fontId="17" fillId="0" borderId="49" xfId="0" applyNumberFormat="1" applyFont="1" applyFill="1" applyBorder="1" applyAlignment="1">
      <alignment horizontal="center" vertical="center" wrapText="1" shrinkToFit="1"/>
    </xf>
    <xf numFmtId="204" fontId="17" fillId="0" borderId="44" xfId="0" applyNumberFormat="1" applyFont="1" applyFill="1" applyBorder="1" applyAlignment="1">
      <alignment horizontal="center" vertical="center" wrapText="1" shrinkToFit="1"/>
    </xf>
    <xf numFmtId="0" fontId="26" fillId="0" borderId="19" xfId="0" applyFont="1" applyBorder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31" fillId="31" borderId="25" xfId="58" applyFont="1" applyFill="1" applyBorder="1" applyAlignment="1" quotePrefix="1">
      <alignment horizontal="center"/>
      <protection/>
    </xf>
    <xf numFmtId="49" fontId="15" fillId="31" borderId="4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36" fillId="0" borderId="36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>
      <alignment/>
    </xf>
    <xf numFmtId="0" fontId="27" fillId="0" borderId="4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36" fillId="0" borderId="42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7" fillId="0" borderId="35" xfId="0" applyFont="1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203" fontId="6" fillId="31" borderId="16" xfId="0" applyNumberFormat="1" applyFont="1" applyFill="1" applyBorder="1" applyAlignment="1" applyProtection="1">
      <alignment horizontal="center" vertical="center"/>
      <protection hidden="1"/>
    </xf>
    <xf numFmtId="0" fontId="37" fillId="31" borderId="36" xfId="0" applyFont="1" applyFill="1" applyBorder="1" applyAlignment="1">
      <alignment horizontal="center" vertical="center"/>
    </xf>
    <xf numFmtId="0" fontId="6" fillId="31" borderId="38" xfId="0" applyFont="1" applyFill="1" applyBorder="1" applyAlignment="1" applyProtection="1">
      <alignment horizontal="center" vertical="center" wrapText="1"/>
      <protection/>
    </xf>
    <xf numFmtId="0" fontId="0" fillId="31" borderId="38" xfId="0" applyFill="1" applyBorder="1" applyAlignment="1">
      <alignment vertical="center" wrapText="1"/>
    </xf>
    <xf numFmtId="0" fontId="0" fillId="31" borderId="57" xfId="0" applyFill="1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locked="0"/>
    </xf>
    <xf numFmtId="0" fontId="0" fillId="31" borderId="36" xfId="0" applyFill="1" applyBorder="1" applyAlignment="1">
      <alignment vertical="center" wrapText="1"/>
    </xf>
    <xf numFmtId="0" fontId="0" fillId="31" borderId="46" xfId="0" applyFill="1" applyBorder="1" applyAlignment="1">
      <alignment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showZeros="0" tabSelected="1" zoomScale="80" zoomScaleNormal="8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" sqref="V1"/>
    </sheetView>
  </sheetViews>
  <sheetFormatPr defaultColWidth="9.00390625" defaultRowHeight="12.75"/>
  <cols>
    <col min="1" max="1" width="13.625" style="2" customWidth="1"/>
    <col min="2" max="2" width="74.625" style="2" customWidth="1"/>
    <col min="3" max="3" width="15.125" style="132" customWidth="1"/>
    <col min="4" max="4" width="16.875" style="132" customWidth="1"/>
    <col min="5" max="6" width="17.25390625" style="135" customWidth="1"/>
    <col min="7" max="7" width="17.875" style="135" customWidth="1"/>
    <col min="8" max="8" width="17.00390625" style="137" customWidth="1"/>
    <col min="9" max="9" width="16.125" style="137" customWidth="1"/>
    <col min="10" max="10" width="16.125" style="136" customWidth="1"/>
    <col min="11" max="11" width="19.875" style="136" customWidth="1"/>
    <col min="12" max="16384" width="9.125" style="2" customWidth="1"/>
  </cols>
  <sheetData>
    <row r="1" spans="8:11" ht="110.25" customHeight="1">
      <c r="H1" s="697" t="s">
        <v>413</v>
      </c>
      <c r="I1" s="697"/>
      <c r="J1" s="697"/>
      <c r="K1" s="697"/>
    </row>
    <row r="2" spans="1:11" ht="42.75" customHeight="1">
      <c r="A2" s="707" t="s">
        <v>404</v>
      </c>
      <c r="B2" s="707"/>
      <c r="C2" s="707"/>
      <c r="D2" s="707"/>
      <c r="E2" s="707"/>
      <c r="F2" s="707"/>
      <c r="G2" s="707"/>
      <c r="H2" s="707"/>
      <c r="I2" s="707"/>
      <c r="J2" s="707"/>
      <c r="K2" s="708"/>
    </row>
    <row r="3" spans="10:11" ht="6" customHeight="1" thickBot="1">
      <c r="J3" s="138"/>
      <c r="K3" s="139"/>
    </row>
    <row r="4" spans="1:11" s="1" customFormat="1" ht="81.75" customHeight="1" thickBot="1">
      <c r="A4" s="703" t="s">
        <v>1</v>
      </c>
      <c r="B4" s="703" t="s">
        <v>2</v>
      </c>
      <c r="C4" s="705" t="s">
        <v>407</v>
      </c>
      <c r="D4" s="705" t="s">
        <v>368</v>
      </c>
      <c r="E4" s="705" t="s">
        <v>317</v>
      </c>
      <c r="F4" s="705" t="s">
        <v>389</v>
      </c>
      <c r="G4" s="705" t="s">
        <v>406</v>
      </c>
      <c r="H4" s="712" t="s">
        <v>321</v>
      </c>
      <c r="I4" s="701" t="s">
        <v>318</v>
      </c>
      <c r="J4" s="702"/>
      <c r="K4" s="154" t="s">
        <v>408</v>
      </c>
    </row>
    <row r="5" spans="1:11" s="1" customFormat="1" ht="98.25" customHeight="1" thickBot="1">
      <c r="A5" s="704"/>
      <c r="B5" s="704"/>
      <c r="C5" s="704"/>
      <c r="D5" s="706"/>
      <c r="E5" s="704"/>
      <c r="F5" s="704"/>
      <c r="G5" s="704"/>
      <c r="H5" s="713"/>
      <c r="I5" s="155" t="s">
        <v>319</v>
      </c>
      <c r="J5" s="155" t="s">
        <v>320</v>
      </c>
      <c r="K5" s="156" t="s">
        <v>409</v>
      </c>
    </row>
    <row r="6" spans="1:11" ht="21" customHeight="1" thickBot="1">
      <c r="A6" s="80">
        <v>1</v>
      </c>
      <c r="B6" s="80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  <c r="H6" s="158" t="s">
        <v>383</v>
      </c>
      <c r="I6" s="158" t="s">
        <v>384</v>
      </c>
      <c r="J6" s="159" t="s">
        <v>385</v>
      </c>
      <c r="K6" s="160" t="s">
        <v>386</v>
      </c>
    </row>
    <row r="7" spans="1:11" ht="23.25" customHeight="1" thickBot="1">
      <c r="A7" s="714" t="s">
        <v>17</v>
      </c>
      <c r="B7" s="715"/>
      <c r="C7" s="715"/>
      <c r="D7" s="715"/>
      <c r="E7" s="715"/>
      <c r="F7" s="715"/>
      <c r="G7" s="715"/>
      <c r="H7" s="715"/>
      <c r="I7" s="715"/>
      <c r="J7" s="715"/>
      <c r="K7" s="716"/>
    </row>
    <row r="8" spans="1:11" s="63" customFormat="1" ht="22.5" customHeight="1" thickBot="1">
      <c r="A8" s="87">
        <v>10000000</v>
      </c>
      <c r="B8" s="88" t="s">
        <v>3</v>
      </c>
      <c r="C8" s="161">
        <f>C9+C12+C18+C26</f>
        <v>61934.895000000004</v>
      </c>
      <c r="D8" s="162">
        <f>D9+D12+D18+D26</f>
        <v>144765.6</v>
      </c>
      <c r="E8" s="161">
        <f>E9+E12+E18+E26</f>
        <v>144765.6</v>
      </c>
      <c r="F8" s="162">
        <f>F9+F12+F18+F26</f>
        <v>65175.600000000006</v>
      </c>
      <c r="G8" s="161">
        <f>G9+G12+G18+G26</f>
        <v>58992.628</v>
      </c>
      <c r="H8" s="163">
        <f>G8-F8</f>
        <v>-6182.972000000009</v>
      </c>
      <c r="I8" s="164">
        <f>IF(E8=0,0,G8/E8*100)</f>
        <v>40.750446238609165</v>
      </c>
      <c r="J8" s="163">
        <f>IF(F8=0,"",$G8/F8*100)</f>
        <v>90.51336389691846</v>
      </c>
      <c r="K8" s="165">
        <f>G8-C8</f>
        <v>-2942.267000000007</v>
      </c>
    </row>
    <row r="9" spans="1:11" s="29" customFormat="1" ht="41.25" thickBot="1">
      <c r="A9" s="668">
        <v>11000000</v>
      </c>
      <c r="B9" s="90" t="s">
        <v>4</v>
      </c>
      <c r="C9" s="166">
        <f>SUM(C10,C11)</f>
        <v>34317.676</v>
      </c>
      <c r="D9" s="166">
        <f>SUM(D10,D11)</f>
        <v>84808.5</v>
      </c>
      <c r="E9" s="166">
        <f>SUM(E10,E11)</f>
        <v>84808.5</v>
      </c>
      <c r="F9" s="166">
        <f>SUM(F10,F11)</f>
        <v>37104.5</v>
      </c>
      <c r="G9" s="166">
        <f>SUM(G10,G11)</f>
        <v>42268.28</v>
      </c>
      <c r="H9" s="163">
        <f aca="true" t="shared" si="0" ref="H9:H74">G9-F9</f>
        <v>5163.779999999999</v>
      </c>
      <c r="I9" s="163">
        <f aca="true" t="shared" si="1" ref="I9:I74">IF(E9=0,0,G9/E9*100)</f>
        <v>49.83967408927171</v>
      </c>
      <c r="J9" s="163">
        <f aca="true" t="shared" si="2" ref="J9:J74">IF(F9=0,"",$G9/F9*100)</f>
        <v>113.91685644598364</v>
      </c>
      <c r="K9" s="165">
        <f aca="true" t="shared" si="3" ref="K9:K74">G9-C9</f>
        <v>7950.603999999999</v>
      </c>
    </row>
    <row r="10" spans="1:11" s="29" customFormat="1" ht="20.25">
      <c r="A10" s="669">
        <v>11010000</v>
      </c>
      <c r="B10" s="89" t="s">
        <v>50</v>
      </c>
      <c r="C10" s="167">
        <v>34196.664</v>
      </c>
      <c r="D10" s="167">
        <v>84733.5</v>
      </c>
      <c r="E10" s="168">
        <v>84733.5</v>
      </c>
      <c r="F10" s="168">
        <v>37029.5</v>
      </c>
      <c r="G10" s="168">
        <v>42267.986</v>
      </c>
      <c r="H10" s="169">
        <f t="shared" si="0"/>
        <v>5238.485999999997</v>
      </c>
      <c r="I10" s="169">
        <f t="shared" si="1"/>
        <v>49.88344161400155</v>
      </c>
      <c r="J10" s="170">
        <f t="shared" si="2"/>
        <v>114.14679107198313</v>
      </c>
      <c r="K10" s="171">
        <f t="shared" si="3"/>
        <v>8071.322</v>
      </c>
    </row>
    <row r="11" spans="1:11" s="29" customFormat="1" ht="21" thickBot="1">
      <c r="A11" s="670">
        <v>11020000</v>
      </c>
      <c r="B11" s="91" t="s">
        <v>5</v>
      </c>
      <c r="C11" s="172">
        <v>121.012</v>
      </c>
      <c r="D11" s="172">
        <v>75</v>
      </c>
      <c r="E11" s="173">
        <v>75</v>
      </c>
      <c r="F11" s="173">
        <v>75</v>
      </c>
      <c r="G11" s="173">
        <v>0.294</v>
      </c>
      <c r="H11" s="174">
        <f t="shared" si="0"/>
        <v>-74.706</v>
      </c>
      <c r="I11" s="174">
        <f t="shared" si="1"/>
        <v>0.392</v>
      </c>
      <c r="J11" s="174">
        <f t="shared" si="2"/>
        <v>0.392</v>
      </c>
      <c r="K11" s="175">
        <f t="shared" si="3"/>
        <v>-120.718</v>
      </c>
    </row>
    <row r="12" spans="1:11" s="29" customFormat="1" ht="20.25" customHeight="1" thickBot="1">
      <c r="A12" s="671">
        <v>13000000</v>
      </c>
      <c r="B12" s="93" t="s">
        <v>86</v>
      </c>
      <c r="C12" s="166">
        <f>SUM(C14,C15,C16,C17)</f>
        <v>3875.7839999999997</v>
      </c>
      <c r="D12" s="166">
        <f>SUM(D14,D15,D16,D17)</f>
        <v>8372.6</v>
      </c>
      <c r="E12" s="166">
        <f>SUM(E14,E15,E16,E17)</f>
        <v>8372.6</v>
      </c>
      <c r="F12" s="166">
        <f>SUM(F14,F15,F16,F17)</f>
        <v>5155.900000000001</v>
      </c>
      <c r="G12" s="166">
        <f>SUM(G14,G15,G16,G17)</f>
        <v>3187.458</v>
      </c>
      <c r="H12" s="163">
        <f t="shared" si="0"/>
        <v>-1968.4420000000005</v>
      </c>
      <c r="I12" s="163">
        <f t="shared" si="1"/>
        <v>38.07010964336048</v>
      </c>
      <c r="J12" s="163">
        <f t="shared" si="2"/>
        <v>61.821563645532294</v>
      </c>
      <c r="K12" s="165">
        <f t="shared" si="3"/>
        <v>-688.3259999999996</v>
      </c>
    </row>
    <row r="13" spans="1:11" s="29" customFormat="1" ht="60" customHeight="1" hidden="1">
      <c r="A13" s="672">
        <v>13010100</v>
      </c>
      <c r="B13" s="92" t="s">
        <v>163</v>
      </c>
      <c r="C13" s="176">
        <v>0</v>
      </c>
      <c r="D13" s="176"/>
      <c r="E13" s="176">
        <v>0</v>
      </c>
      <c r="F13" s="176"/>
      <c r="G13" s="176">
        <v>0</v>
      </c>
      <c r="H13" s="177">
        <f t="shared" si="0"/>
        <v>0</v>
      </c>
      <c r="I13" s="177">
        <f t="shared" si="1"/>
        <v>0</v>
      </c>
      <c r="J13" s="178">
        <f t="shared" si="2"/>
      </c>
      <c r="K13" s="171">
        <f t="shared" si="3"/>
        <v>0</v>
      </c>
    </row>
    <row r="14" spans="1:11" s="29" customFormat="1" ht="63" customHeight="1">
      <c r="A14" s="673">
        <v>13010100</v>
      </c>
      <c r="B14" s="46" t="s">
        <v>179</v>
      </c>
      <c r="C14" s="179">
        <v>1838.134</v>
      </c>
      <c r="D14" s="179">
        <v>4613.8</v>
      </c>
      <c r="E14" s="179">
        <v>4613.8</v>
      </c>
      <c r="F14" s="179">
        <v>2290.9</v>
      </c>
      <c r="G14" s="180">
        <v>1451.593</v>
      </c>
      <c r="H14" s="181">
        <f t="shared" si="0"/>
        <v>-839.307</v>
      </c>
      <c r="I14" s="181">
        <f t="shared" si="1"/>
        <v>31.46198361437427</v>
      </c>
      <c r="J14" s="181">
        <f t="shared" si="2"/>
        <v>63.36343795015059</v>
      </c>
      <c r="K14" s="182">
        <f t="shared" si="3"/>
        <v>-386.54099999999994</v>
      </c>
    </row>
    <row r="15" spans="1:11" s="29" customFormat="1" ht="81" customHeight="1">
      <c r="A15" s="673">
        <v>13010200</v>
      </c>
      <c r="B15" s="46" t="s">
        <v>180</v>
      </c>
      <c r="C15" s="179">
        <v>1951.843</v>
      </c>
      <c r="D15" s="179">
        <v>3738.6</v>
      </c>
      <c r="E15" s="179">
        <v>3738.6</v>
      </c>
      <c r="F15" s="179">
        <v>2855.7</v>
      </c>
      <c r="G15" s="179">
        <v>1686.018</v>
      </c>
      <c r="H15" s="183">
        <f t="shared" si="0"/>
        <v>-1169.6819999999998</v>
      </c>
      <c r="I15" s="183">
        <f t="shared" si="1"/>
        <v>45.09757663296421</v>
      </c>
      <c r="J15" s="184">
        <f t="shared" si="2"/>
        <v>59.040445424939605</v>
      </c>
      <c r="K15" s="182">
        <f t="shared" si="3"/>
        <v>-265.82500000000005</v>
      </c>
    </row>
    <row r="16" spans="1:11" s="29" customFormat="1" ht="40.5" customHeight="1">
      <c r="A16" s="49" t="s">
        <v>192</v>
      </c>
      <c r="B16" s="47" t="s">
        <v>167</v>
      </c>
      <c r="C16" s="185">
        <v>9.442</v>
      </c>
      <c r="D16" s="185">
        <v>20.2</v>
      </c>
      <c r="E16" s="186">
        <v>20.2</v>
      </c>
      <c r="F16" s="186">
        <v>9.3</v>
      </c>
      <c r="G16" s="186">
        <v>8.603</v>
      </c>
      <c r="H16" s="181">
        <f t="shared" si="0"/>
        <v>-0.697000000000001</v>
      </c>
      <c r="I16" s="181">
        <f t="shared" si="1"/>
        <v>42.589108910891085</v>
      </c>
      <c r="J16" s="181">
        <f t="shared" si="2"/>
        <v>92.50537634408602</v>
      </c>
      <c r="K16" s="182">
        <f t="shared" si="3"/>
        <v>-0.8390000000000004</v>
      </c>
    </row>
    <row r="17" spans="1:11" s="29" customFormat="1" ht="41.25" customHeight="1" thickBot="1">
      <c r="A17" s="674">
        <v>13040100</v>
      </c>
      <c r="B17" s="54" t="s">
        <v>181</v>
      </c>
      <c r="C17" s="172">
        <v>76.365</v>
      </c>
      <c r="D17" s="172"/>
      <c r="E17" s="173">
        <v>0</v>
      </c>
      <c r="F17" s="173"/>
      <c r="G17" s="173">
        <v>41.244</v>
      </c>
      <c r="H17" s="187">
        <f t="shared" si="0"/>
        <v>41.244</v>
      </c>
      <c r="I17" s="187">
        <f t="shared" si="1"/>
        <v>0</v>
      </c>
      <c r="J17" s="188">
        <f t="shared" si="2"/>
      </c>
      <c r="K17" s="175">
        <f t="shared" si="3"/>
        <v>-35.120999999999995</v>
      </c>
    </row>
    <row r="18" spans="1:11" s="29" customFormat="1" ht="24" customHeight="1" thickBot="1">
      <c r="A18" s="675">
        <v>14000000</v>
      </c>
      <c r="B18" s="95" t="s">
        <v>134</v>
      </c>
      <c r="C18" s="189">
        <f>SUM(C19+C21+C23)</f>
        <v>2333.715</v>
      </c>
      <c r="D18" s="189">
        <f>SUM(D19+D21+D23)</f>
        <v>5236.5</v>
      </c>
      <c r="E18" s="189">
        <f>SUM(E19+E21+E23)</f>
        <v>5236.5</v>
      </c>
      <c r="F18" s="189">
        <f>SUM(F19+F21+F23)</f>
        <v>2238.6</v>
      </c>
      <c r="G18" s="189">
        <f>SUM(G19+G21+G23)</f>
        <v>1501.848</v>
      </c>
      <c r="H18" s="163">
        <f t="shared" si="0"/>
        <v>-736.752</v>
      </c>
      <c r="I18" s="163">
        <f t="shared" si="1"/>
        <v>28.68037811515325</v>
      </c>
      <c r="J18" s="164">
        <f t="shared" si="2"/>
        <v>67.0887161618869</v>
      </c>
      <c r="K18" s="165">
        <f t="shared" si="3"/>
        <v>-831.8670000000002</v>
      </c>
    </row>
    <row r="19" spans="1:11" s="29" customFormat="1" ht="41.25" thickBot="1">
      <c r="A19" s="676">
        <v>14020000</v>
      </c>
      <c r="B19" s="94" t="s">
        <v>135</v>
      </c>
      <c r="C19" s="167">
        <v>300.291</v>
      </c>
      <c r="D19" s="167">
        <v>720.2</v>
      </c>
      <c r="E19" s="168">
        <v>720.2</v>
      </c>
      <c r="F19" s="168">
        <v>290.5</v>
      </c>
      <c r="G19" s="168">
        <v>170.263</v>
      </c>
      <c r="H19" s="190">
        <f t="shared" si="0"/>
        <v>-120.237</v>
      </c>
      <c r="I19" s="190">
        <f t="shared" si="1"/>
        <v>23.641071924465425</v>
      </c>
      <c r="J19" s="191">
        <f t="shared" si="2"/>
        <v>58.610327022375216</v>
      </c>
      <c r="K19" s="171">
        <f t="shared" si="3"/>
        <v>-130.028</v>
      </c>
    </row>
    <row r="20" spans="1:11" s="29" customFormat="1" ht="20.25">
      <c r="A20" s="677">
        <v>14021900</v>
      </c>
      <c r="B20" s="48" t="s">
        <v>136</v>
      </c>
      <c r="C20" s="185">
        <v>300.291</v>
      </c>
      <c r="D20" s="185">
        <v>720.2</v>
      </c>
      <c r="E20" s="186">
        <v>720.2</v>
      </c>
      <c r="F20" s="186">
        <v>290.5</v>
      </c>
      <c r="G20" s="186">
        <v>170.263</v>
      </c>
      <c r="H20" s="169">
        <f t="shared" si="0"/>
        <v>-120.237</v>
      </c>
      <c r="I20" s="169">
        <f t="shared" si="1"/>
        <v>23.641071924465425</v>
      </c>
      <c r="J20" s="170">
        <f t="shared" si="2"/>
        <v>58.610327022375216</v>
      </c>
      <c r="K20" s="182">
        <f t="shared" si="3"/>
        <v>-130.028</v>
      </c>
    </row>
    <row r="21" spans="1:11" s="29" customFormat="1" ht="40.5">
      <c r="A21" s="677">
        <v>14030000</v>
      </c>
      <c r="B21" s="48" t="s">
        <v>137</v>
      </c>
      <c r="C21" s="185">
        <v>1019.844</v>
      </c>
      <c r="D21" s="185">
        <v>2486.1</v>
      </c>
      <c r="E21" s="186">
        <v>2486.1</v>
      </c>
      <c r="F21" s="186">
        <v>1024.7</v>
      </c>
      <c r="G21" s="186">
        <v>576.65</v>
      </c>
      <c r="H21" s="181">
        <f t="shared" si="0"/>
        <v>-448.05000000000007</v>
      </c>
      <c r="I21" s="181">
        <f t="shared" si="1"/>
        <v>23.194963999839104</v>
      </c>
      <c r="J21" s="181">
        <f t="shared" si="2"/>
        <v>56.275007319215376</v>
      </c>
      <c r="K21" s="182">
        <f t="shared" si="3"/>
        <v>-443.1940000000001</v>
      </c>
    </row>
    <row r="22" spans="1:11" s="29" customFormat="1" ht="20.25">
      <c r="A22" s="677">
        <v>14031900</v>
      </c>
      <c r="B22" s="48" t="s">
        <v>136</v>
      </c>
      <c r="C22" s="691">
        <v>1019.844</v>
      </c>
      <c r="D22" s="172">
        <v>2486.1</v>
      </c>
      <c r="E22" s="173">
        <v>2486.1</v>
      </c>
      <c r="F22" s="173">
        <v>1024.7</v>
      </c>
      <c r="G22" s="192">
        <v>576.65</v>
      </c>
      <c r="H22" s="181">
        <f t="shared" si="0"/>
        <v>-448.05000000000007</v>
      </c>
      <c r="I22" s="181">
        <f t="shared" si="1"/>
        <v>23.194963999839104</v>
      </c>
      <c r="J22" s="181">
        <f t="shared" si="2"/>
        <v>56.275007319215376</v>
      </c>
      <c r="K22" s="182">
        <f t="shared" si="3"/>
        <v>-443.1940000000001</v>
      </c>
    </row>
    <row r="23" spans="1:11" s="29" customFormat="1" ht="60.75">
      <c r="A23" s="694">
        <v>14040000</v>
      </c>
      <c r="B23" s="45" t="s">
        <v>60</v>
      </c>
      <c r="C23" s="692">
        <v>1013.58</v>
      </c>
      <c r="D23" s="185">
        <f>SUM(D24:D25)</f>
        <v>2030.2</v>
      </c>
      <c r="E23" s="186">
        <f>SUM(E24:E25)</f>
        <v>2030.2</v>
      </c>
      <c r="F23" s="186">
        <f>SUM(F24:F25)</f>
        <v>923.4</v>
      </c>
      <c r="G23" s="193">
        <f>SUM(G24:G25)</f>
        <v>754.935</v>
      </c>
      <c r="H23" s="181">
        <f t="shared" si="0"/>
        <v>-168.46500000000003</v>
      </c>
      <c r="I23" s="181">
        <f t="shared" si="1"/>
        <v>37.18525268446458</v>
      </c>
      <c r="J23" s="181">
        <f t="shared" si="2"/>
        <v>81.75601039636126</v>
      </c>
      <c r="K23" s="182">
        <f t="shared" si="3"/>
        <v>-258.6450000000001</v>
      </c>
    </row>
    <row r="24" spans="1:11" s="29" customFormat="1" ht="121.5">
      <c r="A24" s="693">
        <v>14040100</v>
      </c>
      <c r="B24" s="94" t="s">
        <v>390</v>
      </c>
      <c r="C24" s="185"/>
      <c r="D24" s="185">
        <v>27.45</v>
      </c>
      <c r="E24" s="186">
        <v>27.45</v>
      </c>
      <c r="F24" s="186">
        <v>9.15</v>
      </c>
      <c r="G24" s="193">
        <v>56.607</v>
      </c>
      <c r="H24" s="181">
        <f t="shared" si="0"/>
        <v>47.457</v>
      </c>
      <c r="I24" s="181">
        <f t="shared" si="1"/>
        <v>206.21857923497265</v>
      </c>
      <c r="J24" s="181">
        <f t="shared" si="2"/>
        <v>618.655737704918</v>
      </c>
      <c r="K24" s="182">
        <f t="shared" si="3"/>
        <v>56.607</v>
      </c>
    </row>
    <row r="25" spans="1:11" s="29" customFormat="1" ht="101.25" customHeight="1" thickBot="1">
      <c r="A25" s="678">
        <v>14040200</v>
      </c>
      <c r="B25" s="48" t="s">
        <v>391</v>
      </c>
      <c r="C25" s="194">
        <v>0</v>
      </c>
      <c r="D25" s="194">
        <v>2002.75</v>
      </c>
      <c r="E25" s="195">
        <v>2002.75</v>
      </c>
      <c r="F25" s="195">
        <v>914.25</v>
      </c>
      <c r="G25" s="196">
        <v>698.328</v>
      </c>
      <c r="H25" s="197">
        <f t="shared" si="0"/>
        <v>-215.92200000000003</v>
      </c>
      <c r="I25" s="197">
        <f t="shared" si="1"/>
        <v>34.86845587317438</v>
      </c>
      <c r="J25" s="197">
        <f t="shared" si="2"/>
        <v>76.38260869565218</v>
      </c>
      <c r="K25" s="198">
        <f t="shared" si="3"/>
        <v>698.328</v>
      </c>
    </row>
    <row r="26" spans="1:11" s="29" customFormat="1" ht="21" thickBot="1">
      <c r="A26" s="679">
        <v>18000000</v>
      </c>
      <c r="B26" s="93" t="s">
        <v>61</v>
      </c>
      <c r="C26" s="189">
        <f>C27+C37+C40</f>
        <v>21407.72</v>
      </c>
      <c r="D26" s="189">
        <f>D27+D37+D40</f>
        <v>46348</v>
      </c>
      <c r="E26" s="189">
        <f>E27+E37+E40</f>
        <v>46348</v>
      </c>
      <c r="F26" s="189">
        <f>F27+F37+F40</f>
        <v>20676.600000000002</v>
      </c>
      <c r="G26" s="189">
        <f>G27+G37+G40</f>
        <v>12035.042000000001</v>
      </c>
      <c r="H26" s="199">
        <f t="shared" si="0"/>
        <v>-8641.558</v>
      </c>
      <c r="I26" s="200">
        <f t="shared" si="1"/>
        <v>25.966691119357904</v>
      </c>
      <c r="J26" s="199">
        <f t="shared" si="2"/>
        <v>58.2060977143244</v>
      </c>
      <c r="K26" s="201">
        <f t="shared" si="3"/>
        <v>-9372.678</v>
      </c>
    </row>
    <row r="27" spans="1:11" s="29" customFormat="1" ht="20.25">
      <c r="A27" s="672">
        <v>18010000</v>
      </c>
      <c r="B27" s="85" t="s">
        <v>62</v>
      </c>
      <c r="C27" s="167">
        <f>C28+C29+C30+C31+C32+C33+C34+C35</f>
        <v>13553.054999999998</v>
      </c>
      <c r="D27" s="167">
        <f>D28+D29+D30+D31+D32+D33+D34+D35</f>
        <v>28353.9</v>
      </c>
      <c r="E27" s="167">
        <f>E28+E29+E30+E31+E32+E33+E34+E35</f>
        <v>28353.9</v>
      </c>
      <c r="F27" s="167">
        <f>F28+F29+F30+F31+F32+F33+F34+F35</f>
        <v>12804.300000000001</v>
      </c>
      <c r="G27" s="167">
        <f>G28+G29+G30+G31+G32+G33+G34+G35+G36</f>
        <v>5135.9890000000005</v>
      </c>
      <c r="H27" s="177">
        <f t="shared" si="0"/>
        <v>-7668.311000000001</v>
      </c>
      <c r="I27" s="177">
        <f t="shared" si="1"/>
        <v>18.11387146036348</v>
      </c>
      <c r="J27" s="178">
        <f t="shared" si="2"/>
        <v>40.111439125918636</v>
      </c>
      <c r="K27" s="171">
        <f t="shared" si="3"/>
        <v>-8417.065999999999</v>
      </c>
    </row>
    <row r="28" spans="1:11" s="29" customFormat="1" ht="60.75">
      <c r="A28" s="49" t="s">
        <v>87</v>
      </c>
      <c r="B28" s="47" t="s">
        <v>88</v>
      </c>
      <c r="C28" s="185">
        <v>11.648</v>
      </c>
      <c r="D28" s="185">
        <v>11.12</v>
      </c>
      <c r="E28" s="186">
        <v>11.12</v>
      </c>
      <c r="F28" s="186">
        <v>5.9</v>
      </c>
      <c r="G28" s="186">
        <v>30.09</v>
      </c>
      <c r="H28" s="181">
        <f t="shared" si="0"/>
        <v>24.189999999999998</v>
      </c>
      <c r="I28" s="181">
        <f t="shared" si="1"/>
        <v>270.59352517985616</v>
      </c>
      <c r="J28" s="181">
        <f t="shared" si="2"/>
        <v>509.99999999999994</v>
      </c>
      <c r="K28" s="182">
        <f t="shared" si="3"/>
        <v>18.442</v>
      </c>
    </row>
    <row r="29" spans="1:11" s="29" customFormat="1" ht="60.75">
      <c r="A29" s="49" t="s">
        <v>89</v>
      </c>
      <c r="B29" s="47" t="s">
        <v>112</v>
      </c>
      <c r="C29" s="185">
        <v>40.722</v>
      </c>
      <c r="D29" s="185">
        <v>85.9</v>
      </c>
      <c r="E29" s="186">
        <v>85.9</v>
      </c>
      <c r="F29" s="186">
        <v>42.8</v>
      </c>
      <c r="G29" s="186">
        <v>2.028</v>
      </c>
      <c r="H29" s="181">
        <f t="shared" si="0"/>
        <v>-40.772</v>
      </c>
      <c r="I29" s="181">
        <f t="shared" si="1"/>
        <v>2.360884749708964</v>
      </c>
      <c r="J29" s="181">
        <f t="shared" si="2"/>
        <v>4.738317757009346</v>
      </c>
      <c r="K29" s="182">
        <f t="shared" si="3"/>
        <v>-38.694</v>
      </c>
    </row>
    <row r="30" spans="1:11" s="29" customFormat="1" ht="60.75">
      <c r="A30" s="49" t="s">
        <v>111</v>
      </c>
      <c r="B30" s="47" t="s">
        <v>90</v>
      </c>
      <c r="C30" s="185">
        <v>20.05</v>
      </c>
      <c r="D30" s="185">
        <v>49.1</v>
      </c>
      <c r="E30" s="186">
        <v>49.1</v>
      </c>
      <c r="F30" s="186">
        <v>12.4</v>
      </c>
      <c r="G30" s="186">
        <v>4.749</v>
      </c>
      <c r="H30" s="181">
        <f t="shared" si="0"/>
        <v>-7.651000000000001</v>
      </c>
      <c r="I30" s="181">
        <f t="shared" si="1"/>
        <v>9.672097759674134</v>
      </c>
      <c r="J30" s="202">
        <f t="shared" si="2"/>
        <v>38.29838709677419</v>
      </c>
      <c r="K30" s="182">
        <f t="shared" si="3"/>
        <v>-15.301000000000002</v>
      </c>
    </row>
    <row r="31" spans="1:11" s="29" customFormat="1" ht="60.75">
      <c r="A31" s="49" t="s">
        <v>91</v>
      </c>
      <c r="B31" s="47" t="s">
        <v>63</v>
      </c>
      <c r="C31" s="185">
        <v>452.824</v>
      </c>
      <c r="D31" s="185">
        <v>994.28</v>
      </c>
      <c r="E31" s="186">
        <v>994.28</v>
      </c>
      <c r="F31" s="186">
        <v>485.6</v>
      </c>
      <c r="G31" s="186">
        <v>399.332</v>
      </c>
      <c r="H31" s="181">
        <f t="shared" si="0"/>
        <v>-86.26800000000003</v>
      </c>
      <c r="I31" s="181">
        <f t="shared" si="1"/>
        <v>40.162931970873395</v>
      </c>
      <c r="J31" s="181">
        <f t="shared" si="2"/>
        <v>82.23476112026358</v>
      </c>
      <c r="K31" s="182">
        <f t="shared" si="3"/>
        <v>-53.49200000000002</v>
      </c>
    </row>
    <row r="32" spans="1:11" s="29" customFormat="1" ht="20.25">
      <c r="A32" s="51" t="s">
        <v>92</v>
      </c>
      <c r="B32" s="47" t="s">
        <v>64</v>
      </c>
      <c r="C32" s="185">
        <v>2396.548</v>
      </c>
      <c r="D32" s="185">
        <v>4660.3</v>
      </c>
      <c r="E32" s="186">
        <v>4660.3</v>
      </c>
      <c r="F32" s="186">
        <v>2336.9</v>
      </c>
      <c r="G32" s="186">
        <v>647.316</v>
      </c>
      <c r="H32" s="181">
        <f t="shared" si="0"/>
        <v>-1689.584</v>
      </c>
      <c r="I32" s="181">
        <f t="shared" si="1"/>
        <v>13.8900070810892</v>
      </c>
      <c r="J32" s="181">
        <f t="shared" si="2"/>
        <v>27.699773203817024</v>
      </c>
      <c r="K32" s="182">
        <f t="shared" si="3"/>
        <v>-1749.2319999999997</v>
      </c>
    </row>
    <row r="33" spans="1:11" s="29" customFormat="1" ht="20.25">
      <c r="A33" s="51" t="s">
        <v>93</v>
      </c>
      <c r="B33" s="47" t="s">
        <v>65</v>
      </c>
      <c r="C33" s="185">
        <v>9919.82</v>
      </c>
      <c r="D33" s="185">
        <v>18440.4</v>
      </c>
      <c r="E33" s="186">
        <v>18440.4</v>
      </c>
      <c r="F33" s="186">
        <v>9220.2</v>
      </c>
      <c r="G33" s="186">
        <v>3489.813</v>
      </c>
      <c r="H33" s="181">
        <f t="shared" si="0"/>
        <v>-5730.387000000001</v>
      </c>
      <c r="I33" s="181">
        <f t="shared" si="1"/>
        <v>18.924822671959394</v>
      </c>
      <c r="J33" s="181">
        <f t="shared" si="2"/>
        <v>37.84964534391879</v>
      </c>
      <c r="K33" s="182">
        <f t="shared" si="3"/>
        <v>-6430.007</v>
      </c>
    </row>
    <row r="34" spans="1:11" s="29" customFormat="1" ht="20.25">
      <c r="A34" s="51" t="s">
        <v>94</v>
      </c>
      <c r="B34" s="47" t="s">
        <v>66</v>
      </c>
      <c r="C34" s="185">
        <v>234.553</v>
      </c>
      <c r="D34" s="185">
        <v>880</v>
      </c>
      <c r="E34" s="186">
        <v>880</v>
      </c>
      <c r="F34" s="186">
        <v>226.6</v>
      </c>
      <c r="G34" s="186">
        <v>13.349</v>
      </c>
      <c r="H34" s="181">
        <f t="shared" si="0"/>
        <v>-213.251</v>
      </c>
      <c r="I34" s="181">
        <f t="shared" si="1"/>
        <v>1.516931818181818</v>
      </c>
      <c r="J34" s="181">
        <f t="shared" si="2"/>
        <v>5.890997352162401</v>
      </c>
      <c r="K34" s="182">
        <f t="shared" si="3"/>
        <v>-221.204</v>
      </c>
    </row>
    <row r="35" spans="1:11" s="29" customFormat="1" ht="20.25">
      <c r="A35" s="51" t="s">
        <v>193</v>
      </c>
      <c r="B35" s="47" t="s">
        <v>67</v>
      </c>
      <c r="C35" s="185">
        <v>476.89</v>
      </c>
      <c r="D35" s="185">
        <v>3232.8</v>
      </c>
      <c r="E35" s="186">
        <v>3232.8</v>
      </c>
      <c r="F35" s="186">
        <v>473.9</v>
      </c>
      <c r="G35" s="186">
        <v>497.229</v>
      </c>
      <c r="H35" s="181">
        <f t="shared" si="0"/>
        <v>23.329000000000008</v>
      </c>
      <c r="I35" s="181">
        <f t="shared" si="1"/>
        <v>15.380753526354862</v>
      </c>
      <c r="J35" s="181">
        <f t="shared" si="2"/>
        <v>104.92276851656467</v>
      </c>
      <c r="K35" s="182">
        <f t="shared" si="3"/>
        <v>20.339</v>
      </c>
    </row>
    <row r="36" spans="1:11" s="29" customFormat="1" ht="21" thickBot="1">
      <c r="A36" s="83" t="s">
        <v>373</v>
      </c>
      <c r="B36" s="52" t="s">
        <v>374</v>
      </c>
      <c r="C36" s="172"/>
      <c r="D36" s="172"/>
      <c r="E36" s="173"/>
      <c r="F36" s="173">
        <v>0</v>
      </c>
      <c r="G36" s="173">
        <v>52.083</v>
      </c>
      <c r="H36" s="174">
        <f t="shared" si="0"/>
        <v>52.083</v>
      </c>
      <c r="I36" s="174">
        <f t="shared" si="1"/>
        <v>0</v>
      </c>
      <c r="J36" s="202">
        <f t="shared" si="2"/>
      </c>
      <c r="K36" s="175">
        <f t="shared" si="3"/>
        <v>52.083</v>
      </c>
    </row>
    <row r="37" spans="1:11" s="29" customFormat="1" ht="24" customHeight="1" thickBot="1">
      <c r="A37" s="680">
        <v>18030000</v>
      </c>
      <c r="B37" s="86" t="s">
        <v>68</v>
      </c>
      <c r="C37" s="189">
        <f>SUM(C38,C39)</f>
        <v>21.645</v>
      </c>
      <c r="D37" s="189">
        <f>SUM(D38,D39)</f>
        <v>36.1</v>
      </c>
      <c r="E37" s="203">
        <f>SUM(E38,E39)</f>
        <v>36.1</v>
      </c>
      <c r="F37" s="203">
        <f>SUM(F38,F39)</f>
        <v>11</v>
      </c>
      <c r="G37" s="203">
        <f>SUM(G38,G39)</f>
        <v>5.9030000000000005</v>
      </c>
      <c r="H37" s="163">
        <f t="shared" si="0"/>
        <v>-5.0969999999999995</v>
      </c>
      <c r="I37" s="163">
        <f t="shared" si="1"/>
        <v>16.35180055401662</v>
      </c>
      <c r="J37" s="163">
        <f t="shared" si="2"/>
        <v>53.66363636363637</v>
      </c>
      <c r="K37" s="165">
        <f t="shared" si="3"/>
        <v>-15.741999999999999</v>
      </c>
    </row>
    <row r="38" spans="1:11" s="29" customFormat="1" ht="20.25">
      <c r="A38" s="84" t="s">
        <v>95</v>
      </c>
      <c r="B38" s="85" t="s">
        <v>69</v>
      </c>
      <c r="C38" s="167">
        <v>18.057</v>
      </c>
      <c r="D38" s="167">
        <v>30</v>
      </c>
      <c r="E38" s="168">
        <v>30</v>
      </c>
      <c r="F38" s="168">
        <v>9.2</v>
      </c>
      <c r="G38" s="168">
        <v>1.288</v>
      </c>
      <c r="H38" s="204">
        <f t="shared" si="0"/>
        <v>-7.911999999999999</v>
      </c>
      <c r="I38" s="204">
        <f t="shared" si="1"/>
        <v>4.293333333333334</v>
      </c>
      <c r="J38" s="204">
        <f t="shared" si="2"/>
        <v>14.000000000000002</v>
      </c>
      <c r="K38" s="171">
        <f t="shared" si="3"/>
        <v>-16.769</v>
      </c>
    </row>
    <row r="39" spans="1:11" s="29" customFormat="1" ht="21" thickBot="1">
      <c r="A39" s="83" t="s">
        <v>96</v>
      </c>
      <c r="B39" s="52" t="s">
        <v>70</v>
      </c>
      <c r="C39" s="172">
        <v>3.588</v>
      </c>
      <c r="D39" s="172">
        <v>6.1</v>
      </c>
      <c r="E39" s="173">
        <v>6.1</v>
      </c>
      <c r="F39" s="173">
        <v>1.8</v>
      </c>
      <c r="G39" s="173">
        <v>4.615</v>
      </c>
      <c r="H39" s="174">
        <f t="shared" si="0"/>
        <v>2.8150000000000004</v>
      </c>
      <c r="I39" s="174">
        <f t="shared" si="1"/>
        <v>75.65573770491804</v>
      </c>
      <c r="J39" s="174">
        <f t="shared" si="2"/>
        <v>256.3888888888889</v>
      </c>
      <c r="K39" s="175">
        <f t="shared" si="3"/>
        <v>1.0270000000000001</v>
      </c>
    </row>
    <row r="40" spans="1:11" s="29" customFormat="1" ht="25.5" customHeight="1" thickBot="1">
      <c r="A40" s="680">
        <v>18050000</v>
      </c>
      <c r="B40" s="86" t="s">
        <v>71</v>
      </c>
      <c r="C40" s="189">
        <f>SUM(C41,C42,C43)</f>
        <v>7833.02</v>
      </c>
      <c r="D40" s="189">
        <f>SUM(D41,D42,D43)</f>
        <v>17958</v>
      </c>
      <c r="E40" s="189">
        <f>SUM(E41,E42,E43)</f>
        <v>17958</v>
      </c>
      <c r="F40" s="189">
        <f>SUM(F41,F42,F43)</f>
        <v>7861.3</v>
      </c>
      <c r="G40" s="166">
        <f>SUM(G41:G43)</f>
        <v>6893.15</v>
      </c>
      <c r="H40" s="163">
        <f t="shared" si="0"/>
        <v>-968.1500000000005</v>
      </c>
      <c r="I40" s="163">
        <f t="shared" si="1"/>
        <v>38.38484241006793</v>
      </c>
      <c r="J40" s="163">
        <f t="shared" si="2"/>
        <v>87.684606871637</v>
      </c>
      <c r="K40" s="165">
        <f t="shared" si="3"/>
        <v>-939.8700000000008</v>
      </c>
    </row>
    <row r="41" spans="1:11" s="29" customFormat="1" ht="20.25">
      <c r="A41" s="84" t="s">
        <v>194</v>
      </c>
      <c r="B41" s="85" t="s">
        <v>72</v>
      </c>
      <c r="C41" s="167">
        <v>642.267</v>
      </c>
      <c r="D41" s="167">
        <v>1290.1</v>
      </c>
      <c r="E41" s="168">
        <v>1290.1</v>
      </c>
      <c r="F41" s="168">
        <v>648.1</v>
      </c>
      <c r="G41" s="176">
        <v>314.574</v>
      </c>
      <c r="H41" s="204">
        <f t="shared" si="0"/>
        <v>-333.526</v>
      </c>
      <c r="I41" s="204">
        <f t="shared" si="1"/>
        <v>24.383691186729713</v>
      </c>
      <c r="J41" s="204">
        <f t="shared" si="2"/>
        <v>48.53787995679679</v>
      </c>
      <c r="K41" s="171">
        <f t="shared" si="3"/>
        <v>-327.69300000000004</v>
      </c>
    </row>
    <row r="42" spans="1:11" s="29" customFormat="1" ht="20.25">
      <c r="A42" s="51" t="s">
        <v>195</v>
      </c>
      <c r="B42" s="47" t="s">
        <v>73</v>
      </c>
      <c r="C42" s="185">
        <v>5016.121</v>
      </c>
      <c r="D42" s="185">
        <v>11248.2</v>
      </c>
      <c r="E42" s="186">
        <v>11248.2</v>
      </c>
      <c r="F42" s="186">
        <v>5205.5</v>
      </c>
      <c r="G42" s="186">
        <v>4925.121</v>
      </c>
      <c r="H42" s="181">
        <f t="shared" si="0"/>
        <v>-280.3789999999999</v>
      </c>
      <c r="I42" s="181">
        <f t="shared" si="1"/>
        <v>43.78585907078465</v>
      </c>
      <c r="J42" s="181">
        <f t="shared" si="2"/>
        <v>94.61379310344827</v>
      </c>
      <c r="K42" s="182">
        <f t="shared" si="3"/>
        <v>-91</v>
      </c>
    </row>
    <row r="43" spans="1:11" s="29" customFormat="1" ht="61.5" thickBot="1">
      <c r="A43" s="53" t="s">
        <v>97</v>
      </c>
      <c r="B43" s="52" t="s">
        <v>98</v>
      </c>
      <c r="C43" s="172">
        <v>2174.632</v>
      </c>
      <c r="D43" s="172">
        <v>5419.7</v>
      </c>
      <c r="E43" s="173">
        <v>5419.7</v>
      </c>
      <c r="F43" s="173">
        <v>2007.7</v>
      </c>
      <c r="G43" s="173">
        <v>1653.455</v>
      </c>
      <c r="H43" s="174">
        <f t="shared" si="0"/>
        <v>-354.2450000000001</v>
      </c>
      <c r="I43" s="174">
        <f t="shared" si="1"/>
        <v>30.50823846338358</v>
      </c>
      <c r="J43" s="174">
        <f t="shared" si="2"/>
        <v>82.35568062957613</v>
      </c>
      <c r="K43" s="175">
        <f t="shared" si="3"/>
        <v>-521.1770000000001</v>
      </c>
    </row>
    <row r="44" spans="1:11" s="63" customFormat="1" ht="24" customHeight="1" thickBot="1">
      <c r="A44" s="61">
        <v>20000000</v>
      </c>
      <c r="B44" s="62" t="s">
        <v>6</v>
      </c>
      <c r="C44" s="205">
        <f>C45+C51+C62</f>
        <v>703.337</v>
      </c>
      <c r="D44" s="205">
        <f>D45+D51+D62+D61</f>
        <v>1061.4</v>
      </c>
      <c r="E44" s="205">
        <f>E45+E51+E62+E61</f>
        <v>1061.4</v>
      </c>
      <c r="F44" s="205">
        <f>F45+F51+F62</f>
        <v>517.3</v>
      </c>
      <c r="G44" s="206">
        <f>G45+G51+G62</f>
        <v>499.9</v>
      </c>
      <c r="H44" s="163">
        <f t="shared" si="0"/>
        <v>-17.399999999999977</v>
      </c>
      <c r="I44" s="163">
        <f t="shared" si="1"/>
        <v>47.098172225362724</v>
      </c>
      <c r="J44" s="163">
        <f t="shared" si="2"/>
        <v>96.63638121012951</v>
      </c>
      <c r="K44" s="165">
        <f t="shared" si="3"/>
        <v>-203.437</v>
      </c>
    </row>
    <row r="45" spans="1:11" s="29" customFormat="1" ht="21" thickBot="1">
      <c r="A45" s="671">
        <v>21000000</v>
      </c>
      <c r="B45" s="93" t="s">
        <v>7</v>
      </c>
      <c r="C45" s="166">
        <f>C46+C47</f>
        <v>69.987</v>
      </c>
      <c r="D45" s="166">
        <f>D46+D47</f>
        <v>27.2</v>
      </c>
      <c r="E45" s="166">
        <f>E46+E47</f>
        <v>27.2</v>
      </c>
      <c r="F45" s="166">
        <f>F46+F47</f>
        <v>14.3</v>
      </c>
      <c r="G45" s="166">
        <f>G46+G47</f>
        <v>36.876</v>
      </c>
      <c r="H45" s="164">
        <f t="shared" si="0"/>
        <v>22.575999999999997</v>
      </c>
      <c r="I45" s="163">
        <f t="shared" si="1"/>
        <v>135.5735294117647</v>
      </c>
      <c r="J45" s="163">
        <f t="shared" si="2"/>
        <v>257.87412587412587</v>
      </c>
      <c r="K45" s="165">
        <f t="shared" si="3"/>
        <v>-33.111</v>
      </c>
    </row>
    <row r="46" spans="1:11" s="29" customFormat="1" ht="58.5" customHeight="1">
      <c r="A46" s="681">
        <v>21010300</v>
      </c>
      <c r="B46" s="96" t="s">
        <v>102</v>
      </c>
      <c r="C46" s="176">
        <v>0</v>
      </c>
      <c r="D46" s="176">
        <v>0</v>
      </c>
      <c r="E46" s="176">
        <v>0</v>
      </c>
      <c r="F46" s="176"/>
      <c r="G46" s="176">
        <v>0</v>
      </c>
      <c r="H46" s="177">
        <f t="shared" si="0"/>
        <v>0</v>
      </c>
      <c r="I46" s="177">
        <f t="shared" si="1"/>
        <v>0</v>
      </c>
      <c r="J46" s="178">
        <f t="shared" si="2"/>
      </c>
      <c r="K46" s="207">
        <f t="shared" si="3"/>
        <v>0</v>
      </c>
    </row>
    <row r="47" spans="1:11" s="29" customFormat="1" ht="20.25">
      <c r="A47" s="682">
        <v>21080000</v>
      </c>
      <c r="B47" s="47" t="s">
        <v>8</v>
      </c>
      <c r="C47" s="185">
        <v>69.987</v>
      </c>
      <c r="D47" s="185">
        <v>27.2</v>
      </c>
      <c r="E47" s="186">
        <v>27.2</v>
      </c>
      <c r="F47" s="186">
        <v>14.3</v>
      </c>
      <c r="G47" s="186">
        <v>36.876</v>
      </c>
      <c r="H47" s="181">
        <f t="shared" si="0"/>
        <v>22.575999999999997</v>
      </c>
      <c r="I47" s="181">
        <f t="shared" si="1"/>
        <v>135.5735294117647</v>
      </c>
      <c r="J47" s="181">
        <f t="shared" si="2"/>
        <v>257.87412587412587</v>
      </c>
      <c r="K47" s="182">
        <f t="shared" si="3"/>
        <v>-33.111</v>
      </c>
    </row>
    <row r="48" spans="1:11" s="29" customFormat="1" ht="21.75" customHeight="1" thickBot="1">
      <c r="A48" s="51" t="s">
        <v>196</v>
      </c>
      <c r="B48" s="47" t="s">
        <v>77</v>
      </c>
      <c r="C48" s="185">
        <v>45.043</v>
      </c>
      <c r="D48" s="185">
        <v>27.2</v>
      </c>
      <c r="E48" s="186">
        <v>27.2</v>
      </c>
      <c r="F48" s="186">
        <v>14.3</v>
      </c>
      <c r="G48" s="186">
        <v>21.55</v>
      </c>
      <c r="H48" s="181">
        <f t="shared" si="0"/>
        <v>7.25</v>
      </c>
      <c r="I48" s="181">
        <f t="shared" si="1"/>
        <v>79.2279411764706</v>
      </c>
      <c r="J48" s="181">
        <f t="shared" si="2"/>
        <v>150.6993006993007</v>
      </c>
      <c r="K48" s="182">
        <f t="shared" si="3"/>
        <v>-23.493</v>
      </c>
    </row>
    <row r="49" spans="1:11" s="29" customFormat="1" ht="61.5" customHeight="1" hidden="1">
      <c r="A49" s="51" t="s">
        <v>147</v>
      </c>
      <c r="B49" s="47" t="s">
        <v>148</v>
      </c>
      <c r="C49" s="185">
        <v>0</v>
      </c>
      <c r="D49" s="185"/>
      <c r="E49" s="186">
        <v>0</v>
      </c>
      <c r="F49" s="186"/>
      <c r="G49" s="186">
        <v>0</v>
      </c>
      <c r="H49" s="208">
        <f t="shared" si="0"/>
        <v>0</v>
      </c>
      <c r="I49" s="208">
        <f t="shared" si="1"/>
        <v>0</v>
      </c>
      <c r="J49" s="199">
        <f t="shared" si="2"/>
      </c>
      <c r="K49" s="171">
        <f t="shared" si="3"/>
        <v>0</v>
      </c>
    </row>
    <row r="50" spans="1:11" s="29" customFormat="1" ht="61.5" customHeight="1" thickBot="1">
      <c r="A50" s="83" t="s">
        <v>147</v>
      </c>
      <c r="B50" s="54" t="s">
        <v>309</v>
      </c>
      <c r="C50" s="172">
        <v>24.944</v>
      </c>
      <c r="D50" s="172"/>
      <c r="E50" s="173">
        <v>0</v>
      </c>
      <c r="F50" s="173">
        <v>0</v>
      </c>
      <c r="G50" s="173">
        <v>15.326</v>
      </c>
      <c r="H50" s="209">
        <f t="shared" si="0"/>
        <v>15.326</v>
      </c>
      <c r="I50" s="209">
        <f t="shared" si="1"/>
        <v>0</v>
      </c>
      <c r="J50" s="164">
        <f t="shared" si="2"/>
      </c>
      <c r="K50" s="175">
        <f t="shared" si="3"/>
        <v>-9.617999999999999</v>
      </c>
    </row>
    <row r="51" spans="1:11" s="29" customFormat="1" ht="41.25" thickBot="1">
      <c r="A51" s="680">
        <v>22000000</v>
      </c>
      <c r="B51" s="93" t="s">
        <v>78</v>
      </c>
      <c r="C51" s="189">
        <f>C52+C56+C58</f>
        <v>560.586</v>
      </c>
      <c r="D51" s="189">
        <f>D52+D56+D58</f>
        <v>968.1</v>
      </c>
      <c r="E51" s="189">
        <f>E52+E56+E58</f>
        <v>968.1</v>
      </c>
      <c r="F51" s="189">
        <f>F52+F56+F58+F61</f>
        <v>486.29999999999995</v>
      </c>
      <c r="G51" s="189">
        <f>G52+G56+G58</f>
        <v>225.68300000000002</v>
      </c>
      <c r="H51" s="164">
        <f t="shared" si="0"/>
        <v>-260.61699999999996</v>
      </c>
      <c r="I51" s="163">
        <f t="shared" si="1"/>
        <v>23.311951244706126</v>
      </c>
      <c r="J51" s="163">
        <f t="shared" si="2"/>
        <v>46.40818424840634</v>
      </c>
      <c r="K51" s="165">
        <f t="shared" si="3"/>
        <v>-334.903</v>
      </c>
    </row>
    <row r="52" spans="1:11" s="29" customFormat="1" ht="20.25">
      <c r="A52" s="681">
        <v>22010000</v>
      </c>
      <c r="B52" s="96" t="s">
        <v>115</v>
      </c>
      <c r="C52" s="167">
        <f>C53+C54+C55</f>
        <v>457.44100000000003</v>
      </c>
      <c r="D52" s="167">
        <f>D53+D54+D55</f>
        <v>855.7</v>
      </c>
      <c r="E52" s="167">
        <f>E53+E54+E55</f>
        <v>855.7</v>
      </c>
      <c r="F52" s="167">
        <f>F53+F54+F55</f>
        <v>413</v>
      </c>
      <c r="G52" s="167">
        <f>G53+G54+G55</f>
        <v>224.06600000000003</v>
      </c>
      <c r="H52" s="169">
        <f t="shared" si="0"/>
        <v>-188.93399999999997</v>
      </c>
      <c r="I52" s="169">
        <f t="shared" si="1"/>
        <v>26.1851116045343</v>
      </c>
      <c r="J52" s="170">
        <f t="shared" si="2"/>
        <v>54.25326876513318</v>
      </c>
      <c r="K52" s="171">
        <f t="shared" si="3"/>
        <v>-233.375</v>
      </c>
    </row>
    <row r="53" spans="1:11" s="29" customFormat="1" ht="60.75">
      <c r="A53" s="673">
        <v>22010300</v>
      </c>
      <c r="B53" s="46" t="s">
        <v>116</v>
      </c>
      <c r="C53" s="185">
        <v>1.47</v>
      </c>
      <c r="D53" s="185">
        <v>1.7</v>
      </c>
      <c r="E53" s="186">
        <v>1.7</v>
      </c>
      <c r="F53" s="186">
        <v>0.8</v>
      </c>
      <c r="G53" s="186">
        <v>1</v>
      </c>
      <c r="H53" s="181">
        <f t="shared" si="0"/>
        <v>0.19999999999999996</v>
      </c>
      <c r="I53" s="181">
        <f t="shared" si="1"/>
        <v>58.82352941176471</v>
      </c>
      <c r="J53" s="181">
        <f t="shared" si="2"/>
        <v>125</v>
      </c>
      <c r="K53" s="182">
        <f t="shared" si="3"/>
        <v>-0.47</v>
      </c>
    </row>
    <row r="54" spans="1:11" s="29" customFormat="1" ht="20.25">
      <c r="A54" s="673">
        <v>22012500</v>
      </c>
      <c r="B54" s="46" t="s">
        <v>375</v>
      </c>
      <c r="C54" s="185">
        <v>232.357</v>
      </c>
      <c r="D54" s="185">
        <v>464</v>
      </c>
      <c r="E54" s="186">
        <v>464</v>
      </c>
      <c r="F54" s="186">
        <v>211.2</v>
      </c>
      <c r="G54" s="186">
        <v>157.806</v>
      </c>
      <c r="H54" s="181">
        <f t="shared" si="0"/>
        <v>-53.39399999999998</v>
      </c>
      <c r="I54" s="181">
        <f t="shared" si="1"/>
        <v>34.00991379310345</v>
      </c>
      <c r="J54" s="181">
        <f t="shared" si="2"/>
        <v>74.71875000000001</v>
      </c>
      <c r="K54" s="182">
        <f t="shared" si="3"/>
        <v>-74.55099999999999</v>
      </c>
    </row>
    <row r="55" spans="1:11" s="29" customFormat="1" ht="40.5">
      <c r="A55" s="683">
        <v>22012600</v>
      </c>
      <c r="B55" s="48" t="s">
        <v>138</v>
      </c>
      <c r="C55" s="185">
        <v>223.614</v>
      </c>
      <c r="D55" s="185">
        <v>390</v>
      </c>
      <c r="E55" s="186">
        <v>390</v>
      </c>
      <c r="F55" s="186">
        <v>201</v>
      </c>
      <c r="G55" s="186">
        <v>65.26</v>
      </c>
      <c r="H55" s="181">
        <f t="shared" si="0"/>
        <v>-135.74</v>
      </c>
      <c r="I55" s="181">
        <f t="shared" si="1"/>
        <v>16.733333333333334</v>
      </c>
      <c r="J55" s="181">
        <f t="shared" si="2"/>
        <v>32.46766169154229</v>
      </c>
      <c r="K55" s="182">
        <f t="shared" si="3"/>
        <v>-158.35399999999998</v>
      </c>
    </row>
    <row r="56" spans="1:11" s="29" customFormat="1" ht="60.75">
      <c r="A56" s="49" t="s">
        <v>103</v>
      </c>
      <c r="B56" s="46" t="s">
        <v>113</v>
      </c>
      <c r="C56" s="185">
        <v>101.023</v>
      </c>
      <c r="D56" s="185">
        <v>108</v>
      </c>
      <c r="E56" s="186">
        <v>108</v>
      </c>
      <c r="F56" s="186">
        <v>54</v>
      </c>
      <c r="G56" s="186">
        <v>0</v>
      </c>
      <c r="H56" s="181">
        <f t="shared" si="0"/>
        <v>-54</v>
      </c>
      <c r="I56" s="181">
        <f t="shared" si="1"/>
        <v>0</v>
      </c>
      <c r="J56" s="181">
        <f t="shared" si="2"/>
        <v>0</v>
      </c>
      <c r="K56" s="182">
        <f t="shared" si="3"/>
        <v>-101.023</v>
      </c>
    </row>
    <row r="57" spans="1:11" s="29" customFormat="1" ht="61.5" thickBot="1">
      <c r="A57" s="53" t="s">
        <v>104</v>
      </c>
      <c r="B57" s="98" t="s">
        <v>114</v>
      </c>
      <c r="C57" s="172">
        <v>101.023</v>
      </c>
      <c r="D57" s="172">
        <v>108</v>
      </c>
      <c r="E57" s="173">
        <v>108</v>
      </c>
      <c r="F57" s="173">
        <v>54</v>
      </c>
      <c r="G57" s="173">
        <v>0</v>
      </c>
      <c r="H57" s="174">
        <f t="shared" si="0"/>
        <v>-54</v>
      </c>
      <c r="I57" s="174">
        <f t="shared" si="1"/>
        <v>0</v>
      </c>
      <c r="J57" s="174">
        <f t="shared" si="2"/>
        <v>0</v>
      </c>
      <c r="K57" s="175">
        <f t="shared" si="3"/>
        <v>-101.023</v>
      </c>
    </row>
    <row r="58" spans="1:11" s="29" customFormat="1" ht="21" thickBot="1">
      <c r="A58" s="680">
        <v>22090000</v>
      </c>
      <c r="B58" s="93" t="s">
        <v>79</v>
      </c>
      <c r="C58" s="210">
        <f>C59+C60</f>
        <v>2.122</v>
      </c>
      <c r="D58" s="210">
        <f>D59+D60</f>
        <v>4.4</v>
      </c>
      <c r="E58" s="210">
        <f>E59+E60</f>
        <v>4.4</v>
      </c>
      <c r="F58" s="210">
        <f>F59+F60</f>
        <v>1.9</v>
      </c>
      <c r="G58" s="210">
        <f>G59+G60</f>
        <v>1.617</v>
      </c>
      <c r="H58" s="163">
        <f t="shared" si="0"/>
        <v>-0.2829999999999999</v>
      </c>
      <c r="I58" s="163">
        <f t="shared" si="1"/>
        <v>36.75</v>
      </c>
      <c r="J58" s="163">
        <f t="shared" si="2"/>
        <v>85.10526315789474</v>
      </c>
      <c r="K58" s="165">
        <f t="shared" si="3"/>
        <v>-0.5049999999999999</v>
      </c>
    </row>
    <row r="59" spans="1:11" s="29" customFormat="1" ht="60.75">
      <c r="A59" s="97" t="s">
        <v>105</v>
      </c>
      <c r="B59" s="85" t="s">
        <v>80</v>
      </c>
      <c r="C59" s="167">
        <v>0.405</v>
      </c>
      <c r="D59" s="167">
        <v>1.2</v>
      </c>
      <c r="E59" s="167">
        <v>1.2</v>
      </c>
      <c r="F59" s="167">
        <v>0.4</v>
      </c>
      <c r="G59" s="167">
        <v>0.359</v>
      </c>
      <c r="H59" s="169">
        <f t="shared" si="0"/>
        <v>-0.041000000000000036</v>
      </c>
      <c r="I59" s="169">
        <f t="shared" si="1"/>
        <v>29.916666666666668</v>
      </c>
      <c r="J59" s="170">
        <f t="shared" si="2"/>
        <v>89.75</v>
      </c>
      <c r="K59" s="171">
        <f t="shared" si="3"/>
        <v>-0.04600000000000004</v>
      </c>
    </row>
    <row r="60" spans="1:11" s="29" customFormat="1" ht="60.75" customHeight="1">
      <c r="A60" s="49" t="s">
        <v>106</v>
      </c>
      <c r="B60" s="46" t="s">
        <v>107</v>
      </c>
      <c r="C60" s="185">
        <v>1.717</v>
      </c>
      <c r="D60" s="185">
        <v>3.2</v>
      </c>
      <c r="E60" s="186">
        <v>3.2</v>
      </c>
      <c r="F60" s="186">
        <v>1.5</v>
      </c>
      <c r="G60" s="186">
        <v>1.258</v>
      </c>
      <c r="H60" s="181">
        <f t="shared" si="0"/>
        <v>-0.242</v>
      </c>
      <c r="I60" s="181">
        <f t="shared" si="1"/>
        <v>39.3125</v>
      </c>
      <c r="J60" s="181">
        <f t="shared" si="2"/>
        <v>83.86666666666667</v>
      </c>
      <c r="K60" s="182">
        <f t="shared" si="3"/>
        <v>-0.4590000000000001</v>
      </c>
    </row>
    <row r="61" spans="1:11" s="58" customFormat="1" ht="118.5" customHeight="1" thickBot="1">
      <c r="A61" s="99" t="s">
        <v>370</v>
      </c>
      <c r="B61" s="491" t="s">
        <v>371</v>
      </c>
      <c r="C61" s="211"/>
      <c r="D61" s="211">
        <v>30</v>
      </c>
      <c r="E61" s="212">
        <v>30</v>
      </c>
      <c r="F61" s="212">
        <v>17.4</v>
      </c>
      <c r="G61" s="212">
        <v>0</v>
      </c>
      <c r="H61" s="208">
        <f t="shared" si="0"/>
        <v>-17.4</v>
      </c>
      <c r="I61" s="208">
        <f t="shared" si="1"/>
        <v>0</v>
      </c>
      <c r="J61" s="199">
        <f t="shared" si="2"/>
        <v>0</v>
      </c>
      <c r="K61" s="213">
        <f t="shared" si="3"/>
        <v>0</v>
      </c>
    </row>
    <row r="62" spans="1:11" s="29" customFormat="1" ht="21" thickBot="1">
      <c r="A62" s="680">
        <v>24000000</v>
      </c>
      <c r="B62" s="93" t="s">
        <v>81</v>
      </c>
      <c r="C62" s="189">
        <f>SUM(C63,C64)</f>
        <v>72.76400000000001</v>
      </c>
      <c r="D62" s="189">
        <f>SUM(D63,D64)</f>
        <v>36.1</v>
      </c>
      <c r="E62" s="203">
        <f>SUM(E63,E64)</f>
        <v>36.1</v>
      </c>
      <c r="F62" s="203">
        <f>SUM(F63,F64)</f>
        <v>16.7</v>
      </c>
      <c r="G62" s="203">
        <f>SUM(G63,G64)</f>
        <v>237.34099999999998</v>
      </c>
      <c r="H62" s="164">
        <f t="shared" si="0"/>
        <v>220.641</v>
      </c>
      <c r="I62" s="163">
        <f t="shared" si="1"/>
        <v>657.4542936288088</v>
      </c>
      <c r="J62" s="164">
        <f t="shared" si="2"/>
        <v>1421.2035928143712</v>
      </c>
      <c r="K62" s="165">
        <f t="shared" si="3"/>
        <v>164.57699999999997</v>
      </c>
    </row>
    <row r="63" spans="1:11" s="29" customFormat="1" ht="20.25">
      <c r="A63" s="97" t="s">
        <v>108</v>
      </c>
      <c r="B63" s="85" t="s">
        <v>8</v>
      </c>
      <c r="C63" s="167">
        <v>47.993</v>
      </c>
      <c r="D63" s="167">
        <v>17.5</v>
      </c>
      <c r="E63" s="168">
        <v>17.5</v>
      </c>
      <c r="F63" s="168">
        <v>8.7</v>
      </c>
      <c r="G63" s="168">
        <v>234.361</v>
      </c>
      <c r="H63" s="169">
        <f t="shared" si="0"/>
        <v>225.661</v>
      </c>
      <c r="I63" s="169">
        <f t="shared" si="1"/>
        <v>1339.2057142857143</v>
      </c>
      <c r="J63" s="170">
        <f t="shared" si="2"/>
        <v>2693.8045977011493</v>
      </c>
      <c r="K63" s="171">
        <f t="shared" si="3"/>
        <v>186.368</v>
      </c>
    </row>
    <row r="64" spans="1:11" s="29" customFormat="1" ht="99" customHeight="1" thickBot="1">
      <c r="A64" s="684">
        <v>24062200</v>
      </c>
      <c r="B64" s="54" t="s">
        <v>166</v>
      </c>
      <c r="C64" s="214">
        <v>24.771</v>
      </c>
      <c r="D64" s="214">
        <v>18.6</v>
      </c>
      <c r="E64" s="215">
        <v>18.6</v>
      </c>
      <c r="F64" s="215">
        <v>8</v>
      </c>
      <c r="G64" s="215">
        <v>2.98</v>
      </c>
      <c r="H64" s="181">
        <f t="shared" si="0"/>
        <v>-5.02</v>
      </c>
      <c r="I64" s="181">
        <f t="shared" si="1"/>
        <v>16.021505376344084</v>
      </c>
      <c r="J64" s="181">
        <f t="shared" si="2"/>
        <v>37.25</v>
      </c>
      <c r="K64" s="182">
        <f t="shared" si="3"/>
        <v>-21.791</v>
      </c>
    </row>
    <row r="65" spans="1:11" s="29" customFormat="1" ht="21" hidden="1" thickBot="1">
      <c r="A65" s="55" t="s">
        <v>109</v>
      </c>
      <c r="B65" s="45" t="s">
        <v>110</v>
      </c>
      <c r="C65" s="216">
        <f>SUM(C66)</f>
        <v>0</v>
      </c>
      <c r="D65" s="216"/>
      <c r="E65" s="216">
        <f>SUM(E66)</f>
        <v>0</v>
      </c>
      <c r="F65" s="216"/>
      <c r="G65" s="216">
        <f>SUM(G66)</f>
        <v>0</v>
      </c>
      <c r="H65" s="208">
        <f t="shared" si="0"/>
        <v>0</v>
      </c>
      <c r="I65" s="208">
        <f t="shared" si="1"/>
        <v>0</v>
      </c>
      <c r="J65" s="199">
        <f t="shared" si="2"/>
      </c>
      <c r="K65" s="182">
        <f t="shared" si="3"/>
        <v>0</v>
      </c>
    </row>
    <row r="66" spans="1:11" s="29" customFormat="1" ht="33.75" customHeight="1" hidden="1" thickBot="1">
      <c r="A66" s="53" t="s">
        <v>170</v>
      </c>
      <c r="B66" s="54" t="s">
        <v>171</v>
      </c>
      <c r="C66" s="172">
        <v>0</v>
      </c>
      <c r="D66" s="172"/>
      <c r="E66" s="173">
        <v>0</v>
      </c>
      <c r="F66" s="173"/>
      <c r="G66" s="173">
        <v>0</v>
      </c>
      <c r="H66" s="209">
        <f t="shared" si="0"/>
        <v>0</v>
      </c>
      <c r="I66" s="209">
        <f t="shared" si="1"/>
        <v>0</v>
      </c>
      <c r="J66" s="164">
        <f t="shared" si="2"/>
      </c>
      <c r="K66" s="175">
        <f t="shared" si="3"/>
        <v>0</v>
      </c>
    </row>
    <row r="67" spans="1:11" s="64" customFormat="1" ht="26.25" customHeight="1" thickBot="1">
      <c r="A67" s="100"/>
      <c r="B67" s="82" t="s">
        <v>57</v>
      </c>
      <c r="C67" s="217">
        <f>C8+C44+C65</f>
        <v>62638.232</v>
      </c>
      <c r="D67" s="218">
        <f>D8+D44+D65</f>
        <v>145827</v>
      </c>
      <c r="E67" s="217">
        <f>E8+E44+E65</f>
        <v>145827</v>
      </c>
      <c r="F67" s="218">
        <f>F8+F44+F65</f>
        <v>65692.90000000001</v>
      </c>
      <c r="G67" s="217">
        <f>G8+G44+G65</f>
        <v>59492.528</v>
      </c>
      <c r="H67" s="163">
        <f t="shared" si="0"/>
        <v>-6200.37200000001</v>
      </c>
      <c r="I67" s="164">
        <f t="shared" si="1"/>
        <v>40.79664808300246</v>
      </c>
      <c r="J67" s="163">
        <f t="shared" si="2"/>
        <v>90.5615797140939</v>
      </c>
      <c r="K67" s="165">
        <f t="shared" si="3"/>
        <v>-3145.704000000005</v>
      </c>
    </row>
    <row r="68" spans="1:11" s="64" customFormat="1" ht="26.25" customHeight="1" thickBot="1">
      <c r="A68" s="101">
        <v>40000000</v>
      </c>
      <c r="B68" s="88" t="s">
        <v>56</v>
      </c>
      <c r="C68" s="219">
        <f>C69+C70+C83+C80</f>
        <v>40373.162</v>
      </c>
      <c r="D68" s="220">
        <f>D69+D70+D83+D80</f>
        <v>64652.73</v>
      </c>
      <c r="E68" s="219">
        <f>E69+E70+E83+E80</f>
        <v>64652.91</v>
      </c>
      <c r="F68" s="220">
        <f>F69+F70+F83+F80</f>
        <v>40065.090000000004</v>
      </c>
      <c r="G68" s="219">
        <f>G69+G70+G83+G80</f>
        <v>40038.75</v>
      </c>
      <c r="H68" s="164">
        <f t="shared" si="0"/>
        <v>-26.340000000003783</v>
      </c>
      <c r="I68" s="163">
        <f t="shared" si="1"/>
        <v>61.92876701141527</v>
      </c>
      <c r="J68" s="164">
        <f t="shared" si="2"/>
        <v>99.93425698032875</v>
      </c>
      <c r="K68" s="221">
        <f t="shared" si="3"/>
        <v>-334.4119999999966</v>
      </c>
    </row>
    <row r="69" spans="1:11" s="56" customFormat="1" ht="26.25" customHeight="1" thickBot="1">
      <c r="A69" s="102">
        <v>41020100</v>
      </c>
      <c r="B69" s="103" t="s">
        <v>172</v>
      </c>
      <c r="C69" s="222">
        <v>5457.6</v>
      </c>
      <c r="D69" s="189">
        <v>9219.1</v>
      </c>
      <c r="E69" s="222">
        <v>9219.1</v>
      </c>
      <c r="F69" s="189">
        <v>4609.8</v>
      </c>
      <c r="G69" s="222">
        <v>4609.8</v>
      </c>
      <c r="H69" s="163">
        <f t="shared" si="0"/>
        <v>0</v>
      </c>
      <c r="I69" s="164">
        <f t="shared" si="1"/>
        <v>50.00271176145177</v>
      </c>
      <c r="J69" s="223">
        <f t="shared" si="2"/>
        <v>100</v>
      </c>
      <c r="K69" s="165">
        <f t="shared" si="3"/>
        <v>-847.8000000000002</v>
      </c>
    </row>
    <row r="70" spans="1:11" s="29" customFormat="1" ht="20.25" customHeight="1" thickBot="1">
      <c r="A70" s="685">
        <v>41030000</v>
      </c>
      <c r="B70" s="95" t="s">
        <v>159</v>
      </c>
      <c r="C70" s="166">
        <f>SUM(C71:C79)</f>
        <v>33914.7</v>
      </c>
      <c r="D70" s="166">
        <f>SUM(D71:D79)</f>
        <v>51770.8</v>
      </c>
      <c r="E70" s="166">
        <f>SUM(E71:E79)</f>
        <v>51770.8</v>
      </c>
      <c r="F70" s="166">
        <f>SUM(F71:F79)</f>
        <v>32394</v>
      </c>
      <c r="G70" s="166">
        <f>SUM(G71:G79)</f>
        <v>32394</v>
      </c>
      <c r="H70" s="163">
        <f t="shared" si="0"/>
        <v>0</v>
      </c>
      <c r="I70" s="164">
        <f t="shared" si="1"/>
        <v>62.57195175658865</v>
      </c>
      <c r="J70" s="223">
        <f t="shared" si="2"/>
        <v>100</v>
      </c>
      <c r="K70" s="201">
        <f t="shared" si="3"/>
        <v>-1520.699999999997</v>
      </c>
    </row>
    <row r="71" spans="1:11" s="29" customFormat="1" ht="39" customHeight="1" hidden="1" thickBot="1">
      <c r="A71" s="686"/>
      <c r="B71" s="94"/>
      <c r="C71" s="176"/>
      <c r="D71" s="176"/>
      <c r="E71" s="176"/>
      <c r="F71" s="176"/>
      <c r="G71" s="176"/>
      <c r="H71" s="177">
        <f t="shared" si="0"/>
        <v>0</v>
      </c>
      <c r="I71" s="177">
        <f t="shared" si="1"/>
        <v>0</v>
      </c>
      <c r="J71" s="178">
        <f t="shared" si="2"/>
      </c>
      <c r="K71" s="171">
        <f t="shared" si="3"/>
        <v>0</v>
      </c>
    </row>
    <row r="72" spans="1:11" s="29" customFormat="1" ht="19.5" customHeight="1" thickBot="1">
      <c r="A72" s="684">
        <v>41033900</v>
      </c>
      <c r="B72" s="48" t="s">
        <v>82</v>
      </c>
      <c r="C72" s="179">
        <v>33914.7</v>
      </c>
      <c r="D72" s="179">
        <v>51770.8</v>
      </c>
      <c r="E72" s="179">
        <v>51770.8</v>
      </c>
      <c r="F72" s="179">
        <v>32394</v>
      </c>
      <c r="G72" s="179">
        <v>32394</v>
      </c>
      <c r="H72" s="197">
        <f t="shared" si="0"/>
        <v>0</v>
      </c>
      <c r="I72" s="181">
        <f t="shared" si="1"/>
        <v>62.57195175658865</v>
      </c>
      <c r="J72" s="181">
        <f t="shared" si="2"/>
        <v>100</v>
      </c>
      <c r="K72" s="182">
        <f t="shared" si="3"/>
        <v>-1520.699999999997</v>
      </c>
    </row>
    <row r="73" spans="1:11" s="29" customFormat="1" ht="20.25" customHeight="1" hidden="1" thickBot="1">
      <c r="A73" s="673">
        <v>41034200</v>
      </c>
      <c r="B73" s="48" t="s">
        <v>164</v>
      </c>
      <c r="C73" s="179">
        <v>0</v>
      </c>
      <c r="D73" s="179"/>
      <c r="E73" s="179">
        <v>0</v>
      </c>
      <c r="F73" s="179"/>
      <c r="G73" s="179">
        <v>0</v>
      </c>
      <c r="H73" s="197">
        <f t="shared" si="0"/>
        <v>0</v>
      </c>
      <c r="I73" s="197">
        <f t="shared" si="1"/>
        <v>0</v>
      </c>
      <c r="J73" s="197">
        <f t="shared" si="2"/>
      </c>
      <c r="K73" s="182">
        <f t="shared" si="3"/>
        <v>0</v>
      </c>
    </row>
    <row r="74" spans="1:11" s="29" customFormat="1" ht="19.5" customHeight="1" hidden="1" thickBot="1">
      <c r="A74" s="687"/>
      <c r="B74" s="47"/>
      <c r="C74" s="224"/>
      <c r="D74" s="224"/>
      <c r="E74" s="186"/>
      <c r="F74" s="186"/>
      <c r="G74" s="186"/>
      <c r="H74" s="197">
        <f t="shared" si="0"/>
        <v>0</v>
      </c>
      <c r="I74" s="197">
        <f t="shared" si="1"/>
        <v>0</v>
      </c>
      <c r="J74" s="197">
        <f t="shared" si="2"/>
      </c>
      <c r="K74" s="182">
        <f t="shared" si="3"/>
        <v>0</v>
      </c>
    </row>
    <row r="75" spans="1:11" s="29" customFormat="1" ht="23.25" customHeight="1" hidden="1">
      <c r="A75" s="688">
        <v>41040000</v>
      </c>
      <c r="B75" s="50" t="s">
        <v>165</v>
      </c>
      <c r="C75" s="225">
        <f>SUM(C76,C77)</f>
        <v>0</v>
      </c>
      <c r="D75" s="225"/>
      <c r="E75" s="225">
        <f>SUM(E76,E77)</f>
        <v>0</v>
      </c>
      <c r="F75" s="225"/>
      <c r="G75" s="225">
        <f>SUM(G76,G77)</f>
        <v>0</v>
      </c>
      <c r="H75" s="197">
        <f aca="true" t="shared" si="4" ref="H75:H140">G75-F75</f>
        <v>0</v>
      </c>
      <c r="I75" s="197">
        <f aca="true" t="shared" si="5" ref="I75:I97">IF(E75=0,0,G75/E75*100)</f>
        <v>0</v>
      </c>
      <c r="J75" s="197">
        <f aca="true" t="shared" si="6" ref="J75:J99">IF(F75=0,"",$G75/F75*100)</f>
      </c>
      <c r="K75" s="182">
        <f aca="true" t="shared" si="7" ref="K75:K97">G75-C75</f>
        <v>0</v>
      </c>
    </row>
    <row r="76" spans="1:11" s="29" customFormat="1" ht="18" customHeight="1" hidden="1">
      <c r="A76" s="688"/>
      <c r="B76" s="48"/>
      <c r="C76" s="179"/>
      <c r="D76" s="179"/>
      <c r="E76" s="179"/>
      <c r="F76" s="179"/>
      <c r="G76" s="179"/>
      <c r="H76" s="197">
        <f t="shared" si="4"/>
        <v>0</v>
      </c>
      <c r="I76" s="197">
        <f t="shared" si="5"/>
        <v>0</v>
      </c>
      <c r="J76" s="197">
        <f t="shared" si="6"/>
      </c>
      <c r="K76" s="182">
        <f t="shared" si="7"/>
        <v>0</v>
      </c>
    </row>
    <row r="77" spans="1:11" s="29" customFormat="1" ht="30.75" customHeight="1" hidden="1">
      <c r="A77" s="684"/>
      <c r="B77" s="48"/>
      <c r="C77" s="224"/>
      <c r="D77" s="224"/>
      <c r="E77" s="186"/>
      <c r="F77" s="186"/>
      <c r="G77" s="186"/>
      <c r="H77" s="197">
        <f t="shared" si="4"/>
        <v>0</v>
      </c>
      <c r="I77" s="197">
        <f t="shared" si="5"/>
        <v>0</v>
      </c>
      <c r="J77" s="197">
        <f t="shared" si="6"/>
      </c>
      <c r="K77" s="182">
        <f t="shared" si="7"/>
        <v>0</v>
      </c>
    </row>
    <row r="78" spans="1:11" s="29" customFormat="1" ht="54.75" customHeight="1" hidden="1">
      <c r="A78" s="684">
        <v>41034500</v>
      </c>
      <c r="B78" s="59" t="s">
        <v>310</v>
      </c>
      <c r="C78" s="224">
        <v>0</v>
      </c>
      <c r="D78" s="224"/>
      <c r="E78" s="186">
        <v>0</v>
      </c>
      <c r="F78" s="186"/>
      <c r="G78" s="186">
        <v>0</v>
      </c>
      <c r="H78" s="197">
        <f t="shared" si="4"/>
        <v>0</v>
      </c>
      <c r="I78" s="197">
        <f t="shared" si="5"/>
        <v>0</v>
      </c>
      <c r="J78" s="197">
        <f t="shared" si="6"/>
      </c>
      <c r="K78" s="182">
        <f t="shared" si="7"/>
        <v>0</v>
      </c>
    </row>
    <row r="79" spans="1:11" s="29" customFormat="1" ht="53.25" customHeight="1" hidden="1">
      <c r="A79" s="689">
        <v>41035500</v>
      </c>
      <c r="B79" s="104" t="s">
        <v>311</v>
      </c>
      <c r="C79" s="226">
        <v>0</v>
      </c>
      <c r="D79" s="226"/>
      <c r="E79" s="215">
        <v>0</v>
      </c>
      <c r="F79" s="215"/>
      <c r="G79" s="215">
        <v>0</v>
      </c>
      <c r="H79" s="227">
        <f t="shared" si="4"/>
        <v>0</v>
      </c>
      <c r="I79" s="227">
        <f t="shared" si="5"/>
        <v>0</v>
      </c>
      <c r="J79" s="227">
        <f t="shared" si="6"/>
      </c>
      <c r="K79" s="175">
        <f t="shared" si="7"/>
        <v>0</v>
      </c>
    </row>
    <row r="80" spans="1:11" s="29" customFormat="1" ht="39.75" customHeight="1" thickBot="1">
      <c r="A80" s="685">
        <v>41040000</v>
      </c>
      <c r="B80" s="95" t="s">
        <v>176</v>
      </c>
      <c r="C80" s="228">
        <f>C81+C82</f>
        <v>0</v>
      </c>
      <c r="D80" s="228">
        <f>D81+D82</f>
        <v>2220</v>
      </c>
      <c r="E80" s="228">
        <f>E81+E82</f>
        <v>2220</v>
      </c>
      <c r="F80" s="228">
        <f>F81+F82</f>
        <v>2220</v>
      </c>
      <c r="G80" s="228">
        <f>G81+G82</f>
        <v>2220</v>
      </c>
      <c r="H80" s="163">
        <f t="shared" si="4"/>
        <v>0</v>
      </c>
      <c r="I80" s="163">
        <f t="shared" si="5"/>
        <v>100</v>
      </c>
      <c r="J80" s="163">
        <f t="shared" si="6"/>
        <v>100</v>
      </c>
      <c r="K80" s="165">
        <f t="shared" si="7"/>
        <v>2220</v>
      </c>
    </row>
    <row r="81" spans="1:11" s="29" customFormat="1" ht="81" hidden="1">
      <c r="A81" s="689">
        <v>41040200</v>
      </c>
      <c r="B81" s="105" t="s">
        <v>177</v>
      </c>
      <c r="C81" s="226">
        <v>0</v>
      </c>
      <c r="D81" s="226"/>
      <c r="E81" s="215">
        <v>0</v>
      </c>
      <c r="F81" s="215"/>
      <c r="G81" s="215">
        <v>0</v>
      </c>
      <c r="H81" s="177">
        <f t="shared" si="4"/>
        <v>0</v>
      </c>
      <c r="I81" s="177">
        <f t="shared" si="5"/>
        <v>0</v>
      </c>
      <c r="J81" s="178">
        <f t="shared" si="6"/>
      </c>
      <c r="K81" s="171">
        <f t="shared" si="7"/>
        <v>0</v>
      </c>
    </row>
    <row r="82" spans="1:11" s="29" customFormat="1" ht="118.5" customHeight="1" thickBot="1">
      <c r="A82" s="690">
        <v>41040500</v>
      </c>
      <c r="B82" s="54" t="s">
        <v>372</v>
      </c>
      <c r="C82" s="229"/>
      <c r="D82" s="229">
        <v>2220</v>
      </c>
      <c r="E82" s="173">
        <v>2220</v>
      </c>
      <c r="F82" s="173">
        <v>2220</v>
      </c>
      <c r="G82" s="173">
        <v>2220</v>
      </c>
      <c r="H82" s="174">
        <f t="shared" si="4"/>
        <v>0</v>
      </c>
      <c r="I82" s="174">
        <f t="shared" si="5"/>
        <v>100</v>
      </c>
      <c r="J82" s="174">
        <f t="shared" si="6"/>
        <v>100</v>
      </c>
      <c r="K82" s="636">
        <f t="shared" si="7"/>
        <v>2220</v>
      </c>
    </row>
    <row r="83" spans="1:11" s="29" customFormat="1" ht="39" customHeight="1" thickBot="1">
      <c r="A83" s="685">
        <v>41050000</v>
      </c>
      <c r="B83" s="95" t="s">
        <v>160</v>
      </c>
      <c r="C83" s="228">
        <f>SUM(C84:C96)</f>
        <v>1000.862</v>
      </c>
      <c r="D83" s="228">
        <f>SUM(D84:D96)</f>
        <v>1442.83</v>
      </c>
      <c r="E83" s="228">
        <f>SUM(E84:E96)</f>
        <v>1443.01</v>
      </c>
      <c r="F83" s="228">
        <f>SUM(F84:F96)</f>
        <v>841.29</v>
      </c>
      <c r="G83" s="228">
        <f>SUM(G84:G96)</f>
        <v>814.9499999999999</v>
      </c>
      <c r="H83" s="163">
        <f t="shared" si="4"/>
        <v>-26.340000000000032</v>
      </c>
      <c r="I83" s="163">
        <f t="shared" si="5"/>
        <v>56.475700099098404</v>
      </c>
      <c r="J83" s="163">
        <f t="shared" si="6"/>
        <v>96.86909389152373</v>
      </c>
      <c r="K83" s="165">
        <f t="shared" si="7"/>
        <v>-185.91200000000003</v>
      </c>
    </row>
    <row r="84" spans="1:11" s="29" customFormat="1" ht="25.5" customHeight="1" hidden="1">
      <c r="A84" s="686"/>
      <c r="B84" s="106"/>
      <c r="C84" s="230"/>
      <c r="D84" s="230"/>
      <c r="E84" s="168"/>
      <c r="F84" s="168"/>
      <c r="G84" s="168"/>
      <c r="H84" s="209">
        <f t="shared" si="4"/>
        <v>0</v>
      </c>
      <c r="I84" s="209">
        <f t="shared" si="5"/>
        <v>0</v>
      </c>
      <c r="J84" s="164">
        <f t="shared" si="6"/>
      </c>
      <c r="K84" s="171">
        <f t="shared" si="7"/>
        <v>0</v>
      </c>
    </row>
    <row r="85" spans="1:11" s="29" customFormat="1" ht="21.75" customHeight="1" hidden="1">
      <c r="A85" s="684"/>
      <c r="B85" s="48"/>
      <c r="C85" s="224"/>
      <c r="D85" s="224"/>
      <c r="E85" s="186"/>
      <c r="F85" s="186"/>
      <c r="G85" s="186"/>
      <c r="H85" s="209">
        <f t="shared" si="4"/>
        <v>0</v>
      </c>
      <c r="I85" s="209">
        <f t="shared" si="5"/>
        <v>0</v>
      </c>
      <c r="J85" s="164">
        <f t="shared" si="6"/>
      </c>
      <c r="K85" s="182">
        <f t="shared" si="7"/>
        <v>0</v>
      </c>
    </row>
    <row r="86" spans="1:11" s="29" customFormat="1" ht="29.25" customHeight="1" hidden="1">
      <c r="A86" s="684"/>
      <c r="B86" s="48"/>
      <c r="C86" s="224"/>
      <c r="D86" s="224"/>
      <c r="E86" s="186"/>
      <c r="F86" s="186"/>
      <c r="G86" s="186"/>
      <c r="H86" s="209">
        <f t="shared" si="4"/>
        <v>0</v>
      </c>
      <c r="I86" s="209">
        <f t="shared" si="5"/>
        <v>0</v>
      </c>
      <c r="J86" s="164">
        <f t="shared" si="6"/>
      </c>
      <c r="K86" s="182">
        <f t="shared" si="7"/>
        <v>0</v>
      </c>
    </row>
    <row r="87" spans="1:11" s="29" customFormat="1" ht="18" customHeight="1" hidden="1">
      <c r="A87" s="684"/>
      <c r="B87" s="57"/>
      <c r="C87" s="231"/>
      <c r="D87" s="231"/>
      <c r="E87" s="186"/>
      <c r="F87" s="186"/>
      <c r="G87" s="186"/>
      <c r="H87" s="209">
        <f t="shared" si="4"/>
        <v>0</v>
      </c>
      <c r="I87" s="209">
        <f t="shared" si="5"/>
        <v>0</v>
      </c>
      <c r="J87" s="164">
        <f t="shared" si="6"/>
      </c>
      <c r="K87" s="182">
        <f t="shared" si="7"/>
        <v>0</v>
      </c>
    </row>
    <row r="88" spans="1:11" s="29" customFormat="1" ht="27.75" customHeight="1" hidden="1">
      <c r="A88" s="683"/>
      <c r="B88" s="48"/>
      <c r="C88" s="231"/>
      <c r="D88" s="231"/>
      <c r="E88" s="186"/>
      <c r="F88" s="186"/>
      <c r="G88" s="186"/>
      <c r="H88" s="209">
        <f t="shared" si="4"/>
        <v>0</v>
      </c>
      <c r="I88" s="209">
        <f t="shared" si="5"/>
        <v>0</v>
      </c>
      <c r="J88" s="164">
        <f t="shared" si="6"/>
      </c>
      <c r="K88" s="182">
        <f t="shared" si="7"/>
        <v>0</v>
      </c>
    </row>
    <row r="89" spans="1:11" s="29" customFormat="1" ht="35.25" customHeight="1" hidden="1">
      <c r="A89" s="684"/>
      <c r="B89" s="48"/>
      <c r="C89" s="179"/>
      <c r="D89" s="179"/>
      <c r="E89" s="186"/>
      <c r="F89" s="186"/>
      <c r="G89" s="186"/>
      <c r="H89" s="209">
        <f t="shared" si="4"/>
        <v>0</v>
      </c>
      <c r="I89" s="209">
        <f t="shared" si="5"/>
        <v>0</v>
      </c>
      <c r="J89" s="164">
        <f t="shared" si="6"/>
      </c>
      <c r="K89" s="182">
        <f t="shared" si="7"/>
        <v>0</v>
      </c>
    </row>
    <row r="90" spans="1:11" s="29" customFormat="1" ht="37.5" customHeight="1">
      <c r="A90" s="684">
        <v>41051000</v>
      </c>
      <c r="B90" s="48" t="s">
        <v>197</v>
      </c>
      <c r="C90" s="179">
        <v>464.3</v>
      </c>
      <c r="D90" s="179">
        <v>1108.01</v>
      </c>
      <c r="E90" s="186">
        <v>1108.01</v>
      </c>
      <c r="F90" s="186">
        <v>693.29</v>
      </c>
      <c r="G90" s="186">
        <v>693.29</v>
      </c>
      <c r="H90" s="169">
        <f t="shared" si="4"/>
        <v>0</v>
      </c>
      <c r="I90" s="169">
        <f t="shared" si="5"/>
        <v>62.57073492116497</v>
      </c>
      <c r="J90" s="170">
        <f t="shared" si="6"/>
        <v>100</v>
      </c>
      <c r="K90" s="182">
        <f t="shared" si="7"/>
        <v>228.98999999999995</v>
      </c>
    </row>
    <row r="91" spans="1:13" s="29" customFormat="1" ht="60" customHeight="1">
      <c r="A91" s="684">
        <v>41051200</v>
      </c>
      <c r="B91" s="48" t="s">
        <v>161</v>
      </c>
      <c r="C91" s="179">
        <v>157.762</v>
      </c>
      <c r="D91" s="179">
        <v>296.02</v>
      </c>
      <c r="E91" s="186">
        <v>296.2</v>
      </c>
      <c r="F91" s="186">
        <v>129.6</v>
      </c>
      <c r="G91" s="186">
        <v>103.26</v>
      </c>
      <c r="H91" s="181">
        <f t="shared" si="4"/>
        <v>-26.33999999999999</v>
      </c>
      <c r="I91" s="181">
        <f t="shared" si="5"/>
        <v>34.86158001350439</v>
      </c>
      <c r="J91" s="181">
        <f t="shared" si="6"/>
        <v>79.67592592592592</v>
      </c>
      <c r="K91" s="182">
        <f t="shared" si="7"/>
        <v>-54.501999999999995</v>
      </c>
      <c r="M91" s="58"/>
    </row>
    <row r="92" spans="1:13" s="29" customFormat="1" ht="81.75" customHeight="1" hidden="1">
      <c r="A92" s="684">
        <v>41051400</v>
      </c>
      <c r="B92" s="48" t="s">
        <v>174</v>
      </c>
      <c r="C92" s="179">
        <v>0</v>
      </c>
      <c r="D92" s="179"/>
      <c r="E92" s="186">
        <v>0</v>
      </c>
      <c r="F92" s="186"/>
      <c r="G92" s="186">
        <v>0</v>
      </c>
      <c r="H92" s="197">
        <f t="shared" si="4"/>
        <v>0</v>
      </c>
      <c r="I92" s="197">
        <f t="shared" si="5"/>
        <v>0</v>
      </c>
      <c r="J92" s="197">
        <f t="shared" si="6"/>
      </c>
      <c r="K92" s="182">
        <f t="shared" si="7"/>
        <v>0</v>
      </c>
      <c r="M92" s="58"/>
    </row>
    <row r="93" spans="1:13" s="29" customFormat="1" ht="61.5" customHeight="1" hidden="1">
      <c r="A93" s="684">
        <v>41051500</v>
      </c>
      <c r="B93" s="48" t="s">
        <v>173</v>
      </c>
      <c r="C93" s="179">
        <v>0</v>
      </c>
      <c r="D93" s="179"/>
      <c r="E93" s="186">
        <v>0</v>
      </c>
      <c r="F93" s="186"/>
      <c r="G93" s="186">
        <v>0</v>
      </c>
      <c r="H93" s="208">
        <f t="shared" si="4"/>
        <v>0</v>
      </c>
      <c r="I93" s="208">
        <f t="shared" si="5"/>
        <v>0</v>
      </c>
      <c r="J93" s="199">
        <f t="shared" si="6"/>
      </c>
      <c r="K93" s="182">
        <f t="shared" si="7"/>
        <v>0</v>
      </c>
      <c r="M93" s="58"/>
    </row>
    <row r="94" spans="1:13" s="29" customFormat="1" ht="11.25" customHeight="1" hidden="1">
      <c r="A94" s="683">
        <v>41053000</v>
      </c>
      <c r="B94" s="48" t="s">
        <v>178</v>
      </c>
      <c r="C94" s="179">
        <v>0</v>
      </c>
      <c r="D94" s="179"/>
      <c r="E94" s="186">
        <v>0</v>
      </c>
      <c r="F94" s="186"/>
      <c r="G94" s="186">
        <v>0</v>
      </c>
      <c r="H94" s="177">
        <f t="shared" si="4"/>
        <v>0</v>
      </c>
      <c r="I94" s="177">
        <f t="shared" si="5"/>
        <v>0</v>
      </c>
      <c r="J94" s="178">
        <f t="shared" si="6"/>
      </c>
      <c r="K94" s="182">
        <f t="shared" si="7"/>
        <v>0</v>
      </c>
      <c r="M94" s="58"/>
    </row>
    <row r="95" spans="1:11" s="29" customFormat="1" ht="25.5" customHeight="1">
      <c r="A95" s="684">
        <v>41053900</v>
      </c>
      <c r="B95" s="48" t="s">
        <v>150</v>
      </c>
      <c r="C95" s="179">
        <v>28.4</v>
      </c>
      <c r="D95" s="179">
        <v>38.8</v>
      </c>
      <c r="E95" s="186">
        <v>38.8</v>
      </c>
      <c r="F95" s="186">
        <v>18.4</v>
      </c>
      <c r="G95" s="186">
        <v>18.4</v>
      </c>
      <c r="H95" s="181">
        <f t="shared" si="4"/>
        <v>0</v>
      </c>
      <c r="I95" s="181">
        <f t="shared" si="5"/>
        <v>47.42268041237113</v>
      </c>
      <c r="J95" s="181">
        <f t="shared" si="6"/>
        <v>100</v>
      </c>
      <c r="K95" s="182">
        <f t="shared" si="7"/>
        <v>-10</v>
      </c>
    </row>
    <row r="96" spans="1:11" s="29" customFormat="1" ht="61.5" customHeight="1" thickBot="1">
      <c r="A96" s="690">
        <v>41055000</v>
      </c>
      <c r="B96" s="54" t="s">
        <v>175</v>
      </c>
      <c r="C96" s="232">
        <v>350.4</v>
      </c>
      <c r="D96" s="232"/>
      <c r="E96" s="215">
        <v>0</v>
      </c>
      <c r="F96" s="215">
        <v>0</v>
      </c>
      <c r="G96" s="215">
        <v>0</v>
      </c>
      <c r="H96" s="208">
        <f t="shared" si="4"/>
        <v>0</v>
      </c>
      <c r="I96" s="208">
        <f t="shared" si="5"/>
        <v>0</v>
      </c>
      <c r="J96" s="199">
        <f t="shared" si="6"/>
      </c>
      <c r="K96" s="175">
        <f t="shared" si="7"/>
        <v>-350.4</v>
      </c>
    </row>
    <row r="97" spans="1:11" s="68" customFormat="1" ht="29.25" customHeight="1" thickBot="1">
      <c r="A97" s="66"/>
      <c r="B97" s="67" t="s">
        <v>11</v>
      </c>
      <c r="C97" s="233">
        <f>C67+C69+C70+C80+C83</f>
        <v>103011.394</v>
      </c>
      <c r="D97" s="233">
        <f>D67+D69+D70+D80+D83</f>
        <v>210479.73</v>
      </c>
      <c r="E97" s="233">
        <f>E67+E69+E70+E80+E83</f>
        <v>210479.91000000003</v>
      </c>
      <c r="F97" s="233">
        <f>F67+F69+F70+F80+F83</f>
        <v>105757.99</v>
      </c>
      <c r="G97" s="234">
        <f>G67+G69+G70+G80+G83</f>
        <v>99531.278</v>
      </c>
      <c r="H97" s="209">
        <f t="shared" si="4"/>
        <v>-6226.7119999999995</v>
      </c>
      <c r="I97" s="209">
        <f t="shared" si="5"/>
        <v>47.28778057725319</v>
      </c>
      <c r="J97" s="164">
        <f t="shared" si="6"/>
        <v>94.11230111313576</v>
      </c>
      <c r="K97" s="165">
        <f t="shared" si="7"/>
        <v>-3480.1159999999945</v>
      </c>
    </row>
    <row r="98" spans="1:11" s="499" customFormat="1" ht="27" customHeight="1" thickBot="1">
      <c r="A98" s="492"/>
      <c r="B98" s="493" t="s">
        <v>22</v>
      </c>
      <c r="C98" s="494"/>
      <c r="D98" s="494"/>
      <c r="E98" s="494" t="s">
        <v>16</v>
      </c>
      <c r="F98" s="494"/>
      <c r="G98" s="494"/>
      <c r="H98" s="495">
        <f t="shared" si="4"/>
        <v>0</v>
      </c>
      <c r="I98" s="496"/>
      <c r="J98" s="497">
        <f t="shared" si="6"/>
      </c>
      <c r="K98" s="498"/>
    </row>
    <row r="99" spans="1:11" s="506" customFormat="1" ht="20.25" customHeight="1" thickBot="1">
      <c r="A99" s="500" t="s">
        <v>139</v>
      </c>
      <c r="B99" s="501" t="s">
        <v>24</v>
      </c>
      <c r="C99" s="502">
        <f>C100+C101+C102+C103</f>
        <v>19360.9</v>
      </c>
      <c r="D99" s="502">
        <f>D100+D101+D102+D103</f>
        <v>36797.2</v>
      </c>
      <c r="E99" s="502">
        <f>E100+E101+E102+E103</f>
        <v>36797.2</v>
      </c>
      <c r="F99" s="502">
        <f>F100+F101+F102+F103</f>
        <v>22670.2</v>
      </c>
      <c r="G99" s="502">
        <f>G100+G101+G102+G103</f>
        <v>15472.199999999999</v>
      </c>
      <c r="H99" s="503">
        <f t="shared" si="4"/>
        <v>-7198.000000000002</v>
      </c>
      <c r="I99" s="247">
        <f>G99/E99</f>
        <v>0.4204722098420532</v>
      </c>
      <c r="J99" s="504">
        <f t="shared" si="6"/>
        <v>68.24906705719403</v>
      </c>
      <c r="K99" s="505">
        <f>G99-C99</f>
        <v>-3888.7000000000025</v>
      </c>
    </row>
    <row r="100" spans="1:11" s="514" customFormat="1" ht="84.75" customHeight="1">
      <c r="A100" s="507" t="s">
        <v>200</v>
      </c>
      <c r="B100" s="508" t="s">
        <v>201</v>
      </c>
      <c r="C100" s="509">
        <v>13320</v>
      </c>
      <c r="D100" s="168">
        <v>27015.1</v>
      </c>
      <c r="E100" s="510">
        <v>27015.1</v>
      </c>
      <c r="F100" s="510">
        <v>16682.5</v>
      </c>
      <c r="G100" s="511">
        <v>11268.3</v>
      </c>
      <c r="H100" s="512">
        <f t="shared" si="4"/>
        <v>-5414.200000000001</v>
      </c>
      <c r="I100" s="235">
        <f>G100/E100</f>
        <v>0.4171111711598328</v>
      </c>
      <c r="J100" s="236">
        <f>G100/F100</f>
        <v>0.6754563164993256</v>
      </c>
      <c r="K100" s="513">
        <f aca="true" t="shared" si="8" ref="K100:K167">G100-C100</f>
        <v>-2051.7000000000007</v>
      </c>
    </row>
    <row r="101" spans="1:11" s="514" customFormat="1" ht="46.5" customHeight="1">
      <c r="A101" s="515" t="s">
        <v>202</v>
      </c>
      <c r="B101" s="516" t="s">
        <v>203</v>
      </c>
      <c r="C101" s="237">
        <v>4567.2</v>
      </c>
      <c r="D101" s="517">
        <v>9327.1</v>
      </c>
      <c r="E101" s="517">
        <v>9327.1</v>
      </c>
      <c r="F101" s="517">
        <v>5663.7</v>
      </c>
      <c r="G101" s="237">
        <v>4063.3</v>
      </c>
      <c r="H101" s="518">
        <f t="shared" si="4"/>
        <v>-1600.3999999999996</v>
      </c>
      <c r="I101" s="238">
        <f aca="true" t="shared" si="9" ref="I101:I168">G101/E101</f>
        <v>0.4356445197328216</v>
      </c>
      <c r="J101" s="238">
        <f aca="true" t="shared" si="10" ref="J101:J168">G101/F101</f>
        <v>0.7174285361159667</v>
      </c>
      <c r="K101" s="519">
        <f t="shared" si="8"/>
        <v>-503.89999999999964</v>
      </c>
    </row>
    <row r="102" spans="1:11" s="514" customFormat="1" ht="28.5" customHeight="1">
      <c r="A102" s="515" t="s">
        <v>204</v>
      </c>
      <c r="B102" s="516" t="s">
        <v>205</v>
      </c>
      <c r="C102" s="237">
        <v>150</v>
      </c>
      <c r="D102" s="237">
        <v>455</v>
      </c>
      <c r="E102" s="237">
        <v>455</v>
      </c>
      <c r="F102" s="237">
        <v>324</v>
      </c>
      <c r="G102" s="237">
        <v>140.6</v>
      </c>
      <c r="H102" s="518">
        <f t="shared" si="4"/>
        <v>-183.4</v>
      </c>
      <c r="I102" s="238">
        <f t="shared" si="9"/>
        <v>0.309010989010989</v>
      </c>
      <c r="J102" s="238">
        <f t="shared" si="10"/>
        <v>0.4339506172839506</v>
      </c>
      <c r="K102" s="519">
        <f t="shared" si="8"/>
        <v>-9.400000000000006</v>
      </c>
    </row>
    <row r="103" spans="1:11" s="514" customFormat="1" ht="57" customHeight="1" thickBot="1">
      <c r="A103" s="520" t="s">
        <v>206</v>
      </c>
      <c r="B103" s="521" t="s">
        <v>207</v>
      </c>
      <c r="C103" s="522">
        <v>1323.7</v>
      </c>
      <c r="D103" s="523"/>
      <c r="E103" s="523"/>
      <c r="F103" s="523"/>
      <c r="G103" s="523"/>
      <c r="H103" s="518">
        <f t="shared" si="4"/>
        <v>0</v>
      </c>
      <c r="I103" s="260" t="e">
        <f t="shared" si="9"/>
        <v>#DIV/0!</v>
      </c>
      <c r="J103" s="261" t="e">
        <f t="shared" si="10"/>
        <v>#DIV/0!</v>
      </c>
      <c r="K103" s="524">
        <f t="shared" si="8"/>
        <v>-1323.7</v>
      </c>
    </row>
    <row r="104" spans="1:11" s="528" customFormat="1" ht="20.25" customHeight="1" thickBot="1">
      <c r="A104" s="525" t="s">
        <v>140</v>
      </c>
      <c r="B104" s="526" t="s">
        <v>25</v>
      </c>
      <c r="C104" s="502">
        <f>C105+C106+C107+C108+C109+C110+C111+C112+C113+C114+C116+C118+C119+C120+C121+C115</f>
        <v>60438.00000000001</v>
      </c>
      <c r="D104" s="502">
        <f>D105+D106+D107+D108+D109+D110+D111+D112+D113+D114+D116+D118+D119+D120+D121+D115</f>
        <v>113641</v>
      </c>
      <c r="E104" s="502">
        <f>E105+E106+E107+E108+E109+E110+E111+E112+E113+E114+E116+E118+E119+E120+E121+E115</f>
        <v>111255.79999999999</v>
      </c>
      <c r="F104" s="502">
        <f>F105+F106+F107+F108+F109+F110+F111+F112+F113+F114+F116+F118+F119+F120+F121+F115</f>
        <v>73378.7</v>
      </c>
      <c r="G104" s="502">
        <f>G105+G106+G107+G108+G109+G110+G111+G112+G113+G114+G116+G118+G119+G120+G121+G115</f>
        <v>58914.40000000001</v>
      </c>
      <c r="H104" s="503">
        <f t="shared" si="4"/>
        <v>-14464.299999999988</v>
      </c>
      <c r="I104" s="239">
        <f t="shared" si="9"/>
        <v>0.5295400329690678</v>
      </c>
      <c r="J104" s="239">
        <f t="shared" si="10"/>
        <v>0.8028814901326954</v>
      </c>
      <c r="K104" s="527">
        <f t="shared" si="8"/>
        <v>-1523.5999999999985</v>
      </c>
    </row>
    <row r="105" spans="1:11" s="514" customFormat="1" ht="20.25" customHeight="1">
      <c r="A105" s="529" t="s">
        <v>208</v>
      </c>
      <c r="B105" s="530" t="s">
        <v>209</v>
      </c>
      <c r="C105" s="531">
        <v>4382.9</v>
      </c>
      <c r="D105" s="531">
        <v>9308.2</v>
      </c>
      <c r="E105" s="531">
        <v>10411.4</v>
      </c>
      <c r="F105" s="531">
        <v>6594.9</v>
      </c>
      <c r="G105" s="531">
        <v>4390</v>
      </c>
      <c r="H105" s="512">
        <f t="shared" si="4"/>
        <v>-2204.8999999999996</v>
      </c>
      <c r="I105" s="235">
        <f t="shared" si="9"/>
        <v>0.42165318785177786</v>
      </c>
      <c r="J105" s="235">
        <f t="shared" si="10"/>
        <v>0.6656658933418248</v>
      </c>
      <c r="K105" s="513">
        <f t="shared" si="8"/>
        <v>7.100000000000364</v>
      </c>
    </row>
    <row r="106" spans="1:11" s="514" customFormat="1" ht="39" customHeight="1">
      <c r="A106" s="108" t="s">
        <v>228</v>
      </c>
      <c r="B106" s="532" t="s">
        <v>229</v>
      </c>
      <c r="C106" s="237">
        <v>14821.5</v>
      </c>
      <c r="D106" s="237">
        <v>33091.4</v>
      </c>
      <c r="E106" s="237">
        <v>35095.2</v>
      </c>
      <c r="F106" s="237">
        <v>25135.1</v>
      </c>
      <c r="G106" s="237">
        <v>16103.5</v>
      </c>
      <c r="H106" s="518">
        <f t="shared" si="4"/>
        <v>-9031.599999999999</v>
      </c>
      <c r="I106" s="238">
        <f t="shared" si="9"/>
        <v>0.4588519227700655</v>
      </c>
      <c r="J106" s="238">
        <f t="shared" si="10"/>
        <v>0.6406777772915166</v>
      </c>
      <c r="K106" s="519">
        <f t="shared" si="8"/>
        <v>1282</v>
      </c>
    </row>
    <row r="107" spans="1:11" s="533" customFormat="1" ht="37.5" customHeight="1">
      <c r="A107" s="108" t="s">
        <v>230</v>
      </c>
      <c r="B107" s="107" t="s">
        <v>229</v>
      </c>
      <c r="C107" s="237">
        <v>33913.5</v>
      </c>
      <c r="D107" s="237">
        <v>57523.1</v>
      </c>
      <c r="E107" s="237">
        <v>51770.8</v>
      </c>
      <c r="F107" s="237">
        <v>32394</v>
      </c>
      <c r="G107" s="237">
        <v>31968.2</v>
      </c>
      <c r="H107" s="518">
        <f t="shared" si="4"/>
        <v>-425.7999999999993</v>
      </c>
      <c r="I107" s="238">
        <f t="shared" si="9"/>
        <v>0.6174948040207994</v>
      </c>
      <c r="J107" s="238">
        <f t="shared" si="10"/>
        <v>0.9868555905414583</v>
      </c>
      <c r="K107" s="519">
        <f t="shared" si="8"/>
        <v>-1945.2999999999993</v>
      </c>
    </row>
    <row r="108" spans="1:11" s="533" customFormat="1" ht="38.25" customHeight="1">
      <c r="A108" s="108" t="s">
        <v>231</v>
      </c>
      <c r="B108" s="107" t="s">
        <v>229</v>
      </c>
      <c r="C108" s="237">
        <v>219.7</v>
      </c>
      <c r="D108" s="237"/>
      <c r="E108" s="237"/>
      <c r="F108" s="237"/>
      <c r="G108" s="237"/>
      <c r="H108" s="518">
        <f t="shared" si="4"/>
        <v>0</v>
      </c>
      <c r="I108" s="258" t="e">
        <f t="shared" si="9"/>
        <v>#DIV/0!</v>
      </c>
      <c r="J108" s="258" t="e">
        <f t="shared" si="10"/>
        <v>#DIV/0!</v>
      </c>
      <c r="K108" s="519">
        <f t="shared" si="8"/>
        <v>-219.7</v>
      </c>
    </row>
    <row r="109" spans="1:11" s="533" customFormat="1" ht="40.5" customHeight="1">
      <c r="A109" s="108" t="s">
        <v>210</v>
      </c>
      <c r="B109" s="107" t="s">
        <v>211</v>
      </c>
      <c r="C109" s="237">
        <v>2372</v>
      </c>
      <c r="D109" s="237">
        <v>4612.7</v>
      </c>
      <c r="E109" s="237">
        <v>4553.5</v>
      </c>
      <c r="F109" s="237">
        <v>2939.3</v>
      </c>
      <c r="G109" s="237">
        <v>2034.8</v>
      </c>
      <c r="H109" s="518">
        <f t="shared" si="4"/>
        <v>-904.5000000000002</v>
      </c>
      <c r="I109" s="238">
        <f t="shared" si="9"/>
        <v>0.4468650488635116</v>
      </c>
      <c r="J109" s="238">
        <f t="shared" si="10"/>
        <v>0.692273670601844</v>
      </c>
      <c r="K109" s="519">
        <f t="shared" si="8"/>
        <v>-337.20000000000005</v>
      </c>
    </row>
    <row r="110" spans="1:11" s="533" customFormat="1" ht="18.75" customHeight="1">
      <c r="A110" s="529" t="s">
        <v>212</v>
      </c>
      <c r="B110" s="107" t="s">
        <v>312</v>
      </c>
      <c r="C110" s="237">
        <v>1811.9</v>
      </c>
      <c r="D110" s="237">
        <v>2496.2</v>
      </c>
      <c r="E110" s="237">
        <v>2496.2</v>
      </c>
      <c r="F110" s="237">
        <v>1984.7</v>
      </c>
      <c r="G110" s="237">
        <v>1615.7</v>
      </c>
      <c r="H110" s="518">
        <f t="shared" si="4"/>
        <v>-369</v>
      </c>
      <c r="I110" s="238">
        <f t="shared" si="9"/>
        <v>0.6472638410383784</v>
      </c>
      <c r="J110" s="238">
        <f t="shared" si="10"/>
        <v>0.8140776943618683</v>
      </c>
      <c r="K110" s="519">
        <f t="shared" si="8"/>
        <v>-196.20000000000005</v>
      </c>
    </row>
    <row r="111" spans="1:11" s="533" customFormat="1" ht="24" customHeight="1">
      <c r="A111" s="529" t="s">
        <v>232</v>
      </c>
      <c r="B111" s="107" t="s">
        <v>233</v>
      </c>
      <c r="C111" s="237">
        <v>1855.3</v>
      </c>
      <c r="D111" s="237">
        <v>3974.2</v>
      </c>
      <c r="E111" s="237">
        <v>4002.9</v>
      </c>
      <c r="F111" s="237">
        <v>2284</v>
      </c>
      <c r="G111" s="237">
        <v>1485.3</v>
      </c>
      <c r="H111" s="518">
        <f t="shared" si="4"/>
        <v>-798.7</v>
      </c>
      <c r="I111" s="238">
        <f t="shared" si="9"/>
        <v>0.3710559844113018</v>
      </c>
      <c r="J111" s="238">
        <f t="shared" si="10"/>
        <v>0.6503064798598949</v>
      </c>
      <c r="K111" s="519">
        <f t="shared" si="8"/>
        <v>-370</v>
      </c>
    </row>
    <row r="112" spans="1:11" s="533" customFormat="1" ht="20.25" customHeight="1">
      <c r="A112" s="529" t="s">
        <v>234</v>
      </c>
      <c r="B112" s="107" t="s">
        <v>235</v>
      </c>
      <c r="C112" s="237">
        <v>5.4</v>
      </c>
      <c r="D112" s="237">
        <v>7.2</v>
      </c>
      <c r="E112" s="237">
        <v>7.2</v>
      </c>
      <c r="F112" s="237">
        <v>5.4</v>
      </c>
      <c r="G112" s="237">
        <v>5.4</v>
      </c>
      <c r="H112" s="518">
        <f t="shared" si="4"/>
        <v>0</v>
      </c>
      <c r="I112" s="238">
        <f t="shared" si="9"/>
        <v>0.75</v>
      </c>
      <c r="J112" s="238">
        <f t="shared" si="10"/>
        <v>1</v>
      </c>
      <c r="K112" s="519">
        <f t="shared" si="8"/>
        <v>0</v>
      </c>
    </row>
    <row r="113" spans="1:11" s="533" customFormat="1" ht="38.25" customHeight="1">
      <c r="A113" s="108" t="s">
        <v>236</v>
      </c>
      <c r="B113" s="107" t="s">
        <v>237</v>
      </c>
      <c r="C113" s="237">
        <v>17</v>
      </c>
      <c r="D113" s="237">
        <v>199.2</v>
      </c>
      <c r="E113" s="237">
        <v>199.1</v>
      </c>
      <c r="F113" s="237">
        <v>142.7</v>
      </c>
      <c r="G113" s="237">
        <v>64.8</v>
      </c>
      <c r="H113" s="518">
        <f t="shared" si="4"/>
        <v>-77.89999999999999</v>
      </c>
      <c r="I113" s="238">
        <f t="shared" si="9"/>
        <v>0.3254645906579608</v>
      </c>
      <c r="J113" s="238">
        <f t="shared" si="10"/>
        <v>0.45409950946040645</v>
      </c>
      <c r="K113" s="519">
        <f t="shared" si="8"/>
        <v>47.8</v>
      </c>
    </row>
    <row r="114" spans="1:11" s="533" customFormat="1" ht="39" customHeight="1">
      <c r="A114" s="108" t="s">
        <v>238</v>
      </c>
      <c r="B114" s="107" t="s">
        <v>239</v>
      </c>
      <c r="C114" s="237">
        <v>309.3</v>
      </c>
      <c r="D114" s="237">
        <v>1231.1</v>
      </c>
      <c r="E114" s="237">
        <v>1108</v>
      </c>
      <c r="F114" s="237">
        <v>693.3</v>
      </c>
      <c r="G114" s="237">
        <v>434</v>
      </c>
      <c r="H114" s="518">
        <f t="shared" si="4"/>
        <v>-259.29999999999995</v>
      </c>
      <c r="I114" s="238">
        <f t="shared" si="9"/>
        <v>0.3916967509025271</v>
      </c>
      <c r="J114" s="238">
        <f t="shared" si="10"/>
        <v>0.6259916342131834</v>
      </c>
      <c r="K114" s="519">
        <f t="shared" si="8"/>
        <v>124.69999999999999</v>
      </c>
    </row>
    <row r="115" spans="1:11" s="533" customFormat="1" ht="95.25" customHeight="1">
      <c r="A115" s="108">
        <v>1154</v>
      </c>
      <c r="B115" s="107" t="s">
        <v>392</v>
      </c>
      <c r="C115" s="237"/>
      <c r="D115" s="237"/>
      <c r="E115" s="237">
        <v>94.5</v>
      </c>
      <c r="F115" s="237">
        <v>94.5</v>
      </c>
      <c r="G115" s="237">
        <v>94.5</v>
      </c>
      <c r="H115" s="518">
        <f t="shared" si="4"/>
        <v>0</v>
      </c>
      <c r="I115" s="238">
        <f t="shared" si="9"/>
        <v>1</v>
      </c>
      <c r="J115" s="238">
        <f t="shared" si="10"/>
        <v>1</v>
      </c>
      <c r="K115" s="519">
        <f t="shared" si="8"/>
        <v>94.5</v>
      </c>
    </row>
    <row r="116" spans="1:11" s="533" customFormat="1" ht="38.25" customHeight="1">
      <c r="A116" s="108" t="s">
        <v>214</v>
      </c>
      <c r="B116" s="107" t="s">
        <v>215</v>
      </c>
      <c r="C116" s="237">
        <v>523.5</v>
      </c>
      <c r="D116" s="237">
        <v>951.9</v>
      </c>
      <c r="E116" s="237">
        <v>1199.3</v>
      </c>
      <c r="F116" s="237">
        <v>911</v>
      </c>
      <c r="G116" s="237">
        <v>618.1</v>
      </c>
      <c r="H116" s="518">
        <f t="shared" si="4"/>
        <v>-292.9</v>
      </c>
      <c r="I116" s="238">
        <f t="shared" si="9"/>
        <v>0.5153839739848245</v>
      </c>
      <c r="J116" s="238">
        <f t="shared" si="10"/>
        <v>0.6784851811196487</v>
      </c>
      <c r="K116" s="519">
        <f t="shared" si="8"/>
        <v>94.60000000000002</v>
      </c>
    </row>
    <row r="117" spans="1:11" s="533" customFormat="1" ht="38.25" customHeight="1" hidden="1" thickBot="1">
      <c r="A117" s="108"/>
      <c r="B117" s="107"/>
      <c r="C117" s="237"/>
      <c r="D117" s="237"/>
      <c r="E117" s="237"/>
      <c r="F117" s="237"/>
      <c r="G117" s="237"/>
      <c r="H117" s="534">
        <f t="shared" si="4"/>
        <v>0</v>
      </c>
      <c r="I117" s="238" t="e">
        <f t="shared" si="9"/>
        <v>#DIV/0!</v>
      </c>
      <c r="J117" s="238" t="e">
        <f t="shared" si="10"/>
        <v>#DIV/0!</v>
      </c>
      <c r="K117" s="519">
        <f t="shared" si="8"/>
        <v>0</v>
      </c>
    </row>
    <row r="118" spans="1:11" s="533" customFormat="1" ht="75" customHeight="1" hidden="1" thickBot="1">
      <c r="A118" s="108" t="s">
        <v>240</v>
      </c>
      <c r="B118" s="107" t="s">
        <v>241</v>
      </c>
      <c r="C118" s="237"/>
      <c r="D118" s="237"/>
      <c r="E118" s="237"/>
      <c r="F118" s="237"/>
      <c r="G118" s="237"/>
      <c r="H118" s="534">
        <f t="shared" si="4"/>
        <v>0</v>
      </c>
      <c r="I118" s="238" t="e">
        <f t="shared" si="9"/>
        <v>#DIV/0!</v>
      </c>
      <c r="J118" s="238" t="e">
        <f t="shared" si="10"/>
        <v>#DIV/0!</v>
      </c>
      <c r="K118" s="519">
        <f t="shared" si="8"/>
        <v>0</v>
      </c>
    </row>
    <row r="119" spans="1:11" s="535" customFormat="1" ht="75.75" customHeight="1" hidden="1" thickBot="1">
      <c r="A119" s="108" t="s">
        <v>242</v>
      </c>
      <c r="B119" s="107" t="s">
        <v>243</v>
      </c>
      <c r="C119" s="237"/>
      <c r="D119" s="237"/>
      <c r="E119" s="237"/>
      <c r="F119" s="237"/>
      <c r="G119" s="237"/>
      <c r="H119" s="534">
        <f t="shared" si="4"/>
        <v>0</v>
      </c>
      <c r="I119" s="238" t="e">
        <f t="shared" si="9"/>
        <v>#DIV/0!</v>
      </c>
      <c r="J119" s="238" t="e">
        <f t="shared" si="10"/>
        <v>#DIV/0!</v>
      </c>
      <c r="K119" s="519">
        <f t="shared" si="8"/>
        <v>0</v>
      </c>
    </row>
    <row r="120" spans="1:11" s="535" customFormat="1" ht="63" customHeight="1">
      <c r="A120" s="108" t="s">
        <v>244</v>
      </c>
      <c r="B120" s="107" t="s">
        <v>245</v>
      </c>
      <c r="C120" s="237">
        <v>94</v>
      </c>
      <c r="D120" s="237">
        <v>245.8</v>
      </c>
      <c r="E120" s="237">
        <v>221.2</v>
      </c>
      <c r="F120" s="237">
        <v>103.3</v>
      </c>
      <c r="G120" s="237">
        <v>60.8</v>
      </c>
      <c r="H120" s="518">
        <f t="shared" si="4"/>
        <v>-42.5</v>
      </c>
      <c r="I120" s="238">
        <f t="shared" si="9"/>
        <v>0.27486437613019893</v>
      </c>
      <c r="J120" s="238">
        <f t="shared" si="10"/>
        <v>0.5885769603097774</v>
      </c>
      <c r="K120" s="519">
        <f t="shared" si="8"/>
        <v>-33.2</v>
      </c>
    </row>
    <row r="121" spans="1:11" s="535" customFormat="1" ht="77.25" customHeight="1" thickBot="1">
      <c r="A121" s="536" t="s">
        <v>216</v>
      </c>
      <c r="B121" s="537" t="s">
        <v>217</v>
      </c>
      <c r="C121" s="522">
        <v>112</v>
      </c>
      <c r="D121" s="522"/>
      <c r="E121" s="522">
        <v>96.5</v>
      </c>
      <c r="F121" s="522">
        <v>96.5</v>
      </c>
      <c r="G121" s="522">
        <v>39.3</v>
      </c>
      <c r="H121" s="538">
        <f t="shared" si="4"/>
        <v>-57.2</v>
      </c>
      <c r="I121" s="240">
        <f t="shared" si="9"/>
        <v>0.40725388601036266</v>
      </c>
      <c r="J121" s="240">
        <f t="shared" si="10"/>
        <v>0.40725388601036266</v>
      </c>
      <c r="K121" s="524">
        <f t="shared" si="8"/>
        <v>-72.7</v>
      </c>
    </row>
    <row r="122" spans="1:11" s="541" customFormat="1" ht="22.5" customHeight="1" thickBot="1">
      <c r="A122" s="539" t="s">
        <v>168</v>
      </c>
      <c r="B122" s="540" t="s">
        <v>246</v>
      </c>
      <c r="C122" s="502">
        <f>C123+C124+C125</f>
        <v>1984.4</v>
      </c>
      <c r="D122" s="502">
        <f>D123+D124+D125</f>
        <v>6600</v>
      </c>
      <c r="E122" s="502">
        <f>E123+E124+E125</f>
        <v>7700</v>
      </c>
      <c r="F122" s="502">
        <f>F123+F124+F125</f>
        <v>6243.6</v>
      </c>
      <c r="G122" s="502">
        <f>G123+G124+G125</f>
        <v>4674.4</v>
      </c>
      <c r="H122" s="503">
        <f t="shared" si="4"/>
        <v>-1569.2000000000007</v>
      </c>
      <c r="I122" s="247">
        <f t="shared" si="9"/>
        <v>0.607064935064935</v>
      </c>
      <c r="J122" s="247">
        <f t="shared" si="10"/>
        <v>0.7486706387340636</v>
      </c>
      <c r="K122" s="505">
        <f t="shared" si="8"/>
        <v>2689.9999999999995</v>
      </c>
    </row>
    <row r="123" spans="1:11" s="535" customFormat="1" ht="38.25" customHeight="1">
      <c r="A123" s="542" t="s">
        <v>218</v>
      </c>
      <c r="B123" s="543" t="s">
        <v>219</v>
      </c>
      <c r="C123" s="531">
        <v>1380.3</v>
      </c>
      <c r="D123" s="531">
        <v>5200</v>
      </c>
      <c r="E123" s="531">
        <v>5700</v>
      </c>
      <c r="F123" s="531">
        <v>4530.1</v>
      </c>
      <c r="G123" s="531">
        <v>4016.1</v>
      </c>
      <c r="H123" s="512">
        <f t="shared" si="4"/>
        <v>-514.0000000000005</v>
      </c>
      <c r="I123" s="235">
        <f t="shared" si="9"/>
        <v>0.7045789473684211</v>
      </c>
      <c r="J123" s="235">
        <f t="shared" si="10"/>
        <v>0.8865367210436855</v>
      </c>
      <c r="K123" s="513">
        <f t="shared" si="8"/>
        <v>2635.8</v>
      </c>
    </row>
    <row r="124" spans="1:11" s="535" customFormat="1" ht="64.5" customHeight="1">
      <c r="A124" s="544" t="s">
        <v>247</v>
      </c>
      <c r="B124" s="107" t="s">
        <v>248</v>
      </c>
      <c r="C124" s="237">
        <v>332.7</v>
      </c>
      <c r="D124" s="237">
        <v>1400</v>
      </c>
      <c r="E124" s="237">
        <v>2000</v>
      </c>
      <c r="F124" s="237">
        <v>1713.5</v>
      </c>
      <c r="G124" s="237">
        <v>658.3</v>
      </c>
      <c r="H124" s="518">
        <f t="shared" si="4"/>
        <v>-1055.2</v>
      </c>
      <c r="I124" s="238">
        <f t="shared" si="9"/>
        <v>0.32915</v>
      </c>
      <c r="J124" s="238">
        <f t="shared" si="10"/>
        <v>0.38418441785818497</v>
      </c>
      <c r="K124" s="519">
        <f t="shared" si="8"/>
        <v>325.59999999999997</v>
      </c>
    </row>
    <row r="125" spans="1:11" s="535" customFormat="1" ht="42" customHeight="1" thickBot="1">
      <c r="A125" s="545" t="s">
        <v>249</v>
      </c>
      <c r="B125" s="537" t="s">
        <v>220</v>
      </c>
      <c r="C125" s="522">
        <v>271.4</v>
      </c>
      <c r="D125" s="522"/>
      <c r="E125" s="522"/>
      <c r="F125" s="522"/>
      <c r="G125" s="522"/>
      <c r="H125" s="546">
        <f t="shared" si="4"/>
        <v>0</v>
      </c>
      <c r="I125" s="262" t="e">
        <f t="shared" si="9"/>
        <v>#DIV/0!</v>
      </c>
      <c r="J125" s="262" t="e">
        <f t="shared" si="10"/>
        <v>#DIV/0!</v>
      </c>
      <c r="K125" s="524">
        <f t="shared" si="8"/>
        <v>-271.4</v>
      </c>
    </row>
    <row r="126" spans="1:11" s="528" customFormat="1" ht="28.5" customHeight="1" thickBot="1">
      <c r="A126" s="500" t="s">
        <v>141</v>
      </c>
      <c r="B126" s="547" t="s">
        <v>146</v>
      </c>
      <c r="C126" s="502">
        <f>C127+C128+C129+C130+C131+C132+C133+C134+C135+C136+C137+C138</f>
        <v>6917.200000000001</v>
      </c>
      <c r="D126" s="502">
        <f>D127+D128+D129+D130+D131+D132+D133+D134+D135+D136+D137+D138</f>
        <v>13699.4</v>
      </c>
      <c r="E126" s="502">
        <f>E127+E128+E129+E130+E131+E132+E133+E134+E135+E136+E137+E138</f>
        <v>14699.399999999998</v>
      </c>
      <c r="F126" s="502">
        <f>F127+F128+F129+F130+F131+F132+F133+F134+F135+F136+F137+F138</f>
        <v>9494.599999999999</v>
      </c>
      <c r="G126" s="502">
        <f>G127+G128+G129+G130+G131+G132+G133+G134+G135+G136+G137+G138</f>
        <v>6399.4</v>
      </c>
      <c r="H126" s="503">
        <f t="shared" si="4"/>
        <v>-3095.199999999999</v>
      </c>
      <c r="I126" s="239">
        <f t="shared" si="9"/>
        <v>0.43535110276609934</v>
      </c>
      <c r="J126" s="239">
        <f t="shared" si="10"/>
        <v>0.6740041707918186</v>
      </c>
      <c r="K126" s="527">
        <f t="shared" si="8"/>
        <v>-517.8000000000011</v>
      </c>
    </row>
    <row r="127" spans="1:11" s="535" customFormat="1" ht="38.25" customHeight="1">
      <c r="A127" s="548" t="s">
        <v>250</v>
      </c>
      <c r="B127" s="543" t="s">
        <v>251</v>
      </c>
      <c r="C127" s="531">
        <v>1.1</v>
      </c>
      <c r="D127" s="531">
        <v>12</v>
      </c>
      <c r="E127" s="531">
        <v>12</v>
      </c>
      <c r="F127" s="531">
        <v>6</v>
      </c>
      <c r="G127" s="531"/>
      <c r="H127" s="512">
        <f t="shared" si="4"/>
        <v>-6</v>
      </c>
      <c r="I127" s="235">
        <f t="shared" si="9"/>
        <v>0</v>
      </c>
      <c r="J127" s="235">
        <f t="shared" si="10"/>
        <v>0</v>
      </c>
      <c r="K127" s="513">
        <f t="shared" si="8"/>
        <v>-1.1</v>
      </c>
    </row>
    <row r="128" spans="1:11" s="535" customFormat="1" ht="41.25" customHeight="1">
      <c r="A128" s="108" t="s">
        <v>252</v>
      </c>
      <c r="B128" s="107" t="s">
        <v>253</v>
      </c>
      <c r="C128" s="237">
        <v>44.2</v>
      </c>
      <c r="D128" s="237">
        <v>140</v>
      </c>
      <c r="E128" s="237">
        <v>140</v>
      </c>
      <c r="F128" s="237">
        <v>75</v>
      </c>
      <c r="G128" s="237">
        <v>39.2</v>
      </c>
      <c r="H128" s="518">
        <f t="shared" si="4"/>
        <v>-35.8</v>
      </c>
      <c r="I128" s="238">
        <f t="shared" si="9"/>
        <v>0.28</v>
      </c>
      <c r="J128" s="238">
        <f t="shared" si="10"/>
        <v>0.5226666666666667</v>
      </c>
      <c r="K128" s="519">
        <f t="shared" si="8"/>
        <v>-5</v>
      </c>
    </row>
    <row r="129" spans="1:11" s="535" customFormat="1" ht="42.75" customHeight="1">
      <c r="A129" s="108" t="s">
        <v>254</v>
      </c>
      <c r="B129" s="107" t="s">
        <v>255</v>
      </c>
      <c r="C129" s="237">
        <v>5.7</v>
      </c>
      <c r="D129" s="237">
        <v>14</v>
      </c>
      <c r="E129" s="237">
        <v>14</v>
      </c>
      <c r="F129" s="237">
        <v>8</v>
      </c>
      <c r="G129" s="237">
        <v>0.6</v>
      </c>
      <c r="H129" s="518">
        <f t="shared" si="4"/>
        <v>-7.4</v>
      </c>
      <c r="I129" s="238">
        <f t="shared" si="9"/>
        <v>0.04285714285714286</v>
      </c>
      <c r="J129" s="238">
        <f t="shared" si="10"/>
        <v>0.075</v>
      </c>
      <c r="K129" s="519">
        <f t="shared" si="8"/>
        <v>-5.1000000000000005</v>
      </c>
    </row>
    <row r="130" spans="1:11" s="535" customFormat="1" ht="48" customHeight="1">
      <c r="A130" s="108">
        <v>3050</v>
      </c>
      <c r="B130" s="107" t="s">
        <v>221</v>
      </c>
      <c r="C130" s="237">
        <v>48.8</v>
      </c>
      <c r="D130" s="237">
        <v>98.8</v>
      </c>
      <c r="E130" s="237">
        <v>98.8</v>
      </c>
      <c r="F130" s="237">
        <v>51.4</v>
      </c>
      <c r="G130" s="237">
        <v>44.1</v>
      </c>
      <c r="H130" s="518">
        <f t="shared" si="4"/>
        <v>-7.299999999999997</v>
      </c>
      <c r="I130" s="238">
        <f t="shared" si="9"/>
        <v>0.44635627530364375</v>
      </c>
      <c r="J130" s="238">
        <f t="shared" si="10"/>
        <v>0.8579766536964981</v>
      </c>
      <c r="K130" s="519">
        <f t="shared" si="8"/>
        <v>-4.699999999999996</v>
      </c>
    </row>
    <row r="131" spans="1:11" s="535" customFormat="1" ht="82.5" customHeight="1">
      <c r="A131" s="108" t="s">
        <v>256</v>
      </c>
      <c r="B131" s="549" t="s">
        <v>257</v>
      </c>
      <c r="C131" s="237">
        <v>5404.1</v>
      </c>
      <c r="D131" s="237">
        <v>10416.4</v>
      </c>
      <c r="E131" s="237">
        <v>10416.4</v>
      </c>
      <c r="F131" s="237">
        <v>6448.6</v>
      </c>
      <c r="G131" s="237">
        <v>5320.3</v>
      </c>
      <c r="H131" s="518">
        <f t="shared" si="4"/>
        <v>-1128.3000000000002</v>
      </c>
      <c r="I131" s="238">
        <f t="shared" si="9"/>
        <v>0.510761875504013</v>
      </c>
      <c r="J131" s="238">
        <f t="shared" si="10"/>
        <v>0.825031789845858</v>
      </c>
      <c r="K131" s="519">
        <f t="shared" si="8"/>
        <v>-83.80000000000018</v>
      </c>
    </row>
    <row r="132" spans="1:11" s="535" customFormat="1" ht="37.5" customHeight="1">
      <c r="A132" s="108" t="s">
        <v>258</v>
      </c>
      <c r="B132" s="107" t="s">
        <v>259</v>
      </c>
      <c r="C132" s="237">
        <v>5.6</v>
      </c>
      <c r="D132" s="237">
        <v>39</v>
      </c>
      <c r="E132" s="237">
        <v>39</v>
      </c>
      <c r="F132" s="237">
        <v>39</v>
      </c>
      <c r="G132" s="237"/>
      <c r="H132" s="518">
        <f t="shared" si="4"/>
        <v>-39</v>
      </c>
      <c r="I132" s="238">
        <f t="shared" si="9"/>
        <v>0</v>
      </c>
      <c r="J132" s="238">
        <f t="shared" si="10"/>
        <v>0</v>
      </c>
      <c r="K132" s="519">
        <f t="shared" si="8"/>
        <v>-5.6</v>
      </c>
    </row>
    <row r="133" spans="1:11" s="535" customFormat="1" ht="21" customHeight="1">
      <c r="A133" s="108" t="s">
        <v>260</v>
      </c>
      <c r="B133" s="107" t="s">
        <v>261</v>
      </c>
      <c r="C133" s="237"/>
      <c r="D133" s="237">
        <v>3</v>
      </c>
      <c r="E133" s="237">
        <v>3</v>
      </c>
      <c r="F133" s="237">
        <v>3</v>
      </c>
      <c r="G133" s="237"/>
      <c r="H133" s="518">
        <f t="shared" si="4"/>
        <v>-3</v>
      </c>
      <c r="I133" s="238">
        <f t="shared" si="9"/>
        <v>0</v>
      </c>
      <c r="J133" s="238">
        <f t="shared" si="10"/>
        <v>0</v>
      </c>
      <c r="K133" s="519">
        <f t="shared" si="8"/>
        <v>0</v>
      </c>
    </row>
    <row r="134" spans="1:11" s="535" customFormat="1" ht="63.75" customHeight="1">
      <c r="A134" s="108" t="s">
        <v>400</v>
      </c>
      <c r="B134" s="549" t="s">
        <v>399</v>
      </c>
      <c r="C134" s="237">
        <v>36</v>
      </c>
      <c r="D134" s="237">
        <v>112</v>
      </c>
      <c r="E134" s="237">
        <v>112</v>
      </c>
      <c r="F134" s="237">
        <v>77</v>
      </c>
      <c r="G134" s="237">
        <v>23.6</v>
      </c>
      <c r="H134" s="518">
        <f t="shared" si="4"/>
        <v>-53.4</v>
      </c>
      <c r="I134" s="238">
        <f t="shared" si="9"/>
        <v>0.21071428571428572</v>
      </c>
      <c r="J134" s="238">
        <f t="shared" si="10"/>
        <v>0.3064935064935065</v>
      </c>
      <c r="K134" s="519">
        <f t="shared" si="8"/>
        <v>-12.399999999999999</v>
      </c>
    </row>
    <row r="135" spans="1:11" s="535" customFormat="1" ht="80.25" customHeight="1">
      <c r="A135" s="108" t="s">
        <v>222</v>
      </c>
      <c r="B135" s="107" t="s">
        <v>223</v>
      </c>
      <c r="C135" s="237"/>
      <c r="D135" s="237">
        <v>150</v>
      </c>
      <c r="E135" s="237">
        <v>150</v>
      </c>
      <c r="F135" s="237">
        <v>150</v>
      </c>
      <c r="G135" s="237"/>
      <c r="H135" s="518">
        <f t="shared" si="4"/>
        <v>-150</v>
      </c>
      <c r="I135" s="238">
        <f t="shared" si="9"/>
        <v>0</v>
      </c>
      <c r="J135" s="238">
        <f t="shared" si="10"/>
        <v>0</v>
      </c>
      <c r="K135" s="519">
        <f t="shared" si="8"/>
        <v>0</v>
      </c>
    </row>
    <row r="136" spans="1:11" s="533" customFormat="1" ht="99.75" customHeight="1">
      <c r="A136" s="108" t="s">
        <v>224</v>
      </c>
      <c r="B136" s="107" t="s">
        <v>225</v>
      </c>
      <c r="C136" s="237">
        <v>675.4</v>
      </c>
      <c r="D136" s="237">
        <v>1000</v>
      </c>
      <c r="E136" s="237">
        <v>1000</v>
      </c>
      <c r="F136" s="237">
        <v>561.4</v>
      </c>
      <c r="G136" s="237">
        <v>299.2</v>
      </c>
      <c r="H136" s="518">
        <f t="shared" si="4"/>
        <v>-262.2</v>
      </c>
      <c r="I136" s="238">
        <f t="shared" si="9"/>
        <v>0.29919999999999997</v>
      </c>
      <c r="J136" s="238">
        <f t="shared" si="10"/>
        <v>0.5329533309583185</v>
      </c>
      <c r="K136" s="519">
        <f t="shared" si="8"/>
        <v>-376.2</v>
      </c>
    </row>
    <row r="137" spans="1:11" s="533" customFormat="1" ht="20.25" customHeight="1">
      <c r="A137" s="108" t="s">
        <v>226</v>
      </c>
      <c r="B137" s="107" t="s">
        <v>227</v>
      </c>
      <c r="C137" s="237">
        <v>36.5</v>
      </c>
      <c r="D137" s="237"/>
      <c r="E137" s="237"/>
      <c r="F137" s="237"/>
      <c r="G137" s="237"/>
      <c r="H137" s="518">
        <f t="shared" si="4"/>
        <v>0</v>
      </c>
      <c r="I137" s="258" t="e">
        <f t="shared" si="9"/>
        <v>#DIV/0!</v>
      </c>
      <c r="J137" s="258" t="e">
        <f t="shared" si="10"/>
        <v>#DIV/0!</v>
      </c>
      <c r="K137" s="519">
        <f t="shared" si="8"/>
        <v>-36.5</v>
      </c>
    </row>
    <row r="138" spans="1:11" s="533" customFormat="1" ht="41.25" customHeight="1" thickBot="1">
      <c r="A138" s="536" t="s">
        <v>262</v>
      </c>
      <c r="B138" s="537" t="s">
        <v>263</v>
      </c>
      <c r="C138" s="522">
        <v>659.8</v>
      </c>
      <c r="D138" s="522">
        <v>1714.2</v>
      </c>
      <c r="E138" s="522">
        <v>2714.2</v>
      </c>
      <c r="F138" s="522">
        <v>2075.2</v>
      </c>
      <c r="G138" s="522">
        <v>672.4</v>
      </c>
      <c r="H138" s="538">
        <f t="shared" si="4"/>
        <v>-1402.7999999999997</v>
      </c>
      <c r="I138" s="240">
        <f t="shared" si="9"/>
        <v>0.2477341389728097</v>
      </c>
      <c r="J138" s="240">
        <f t="shared" si="10"/>
        <v>0.3240169622205089</v>
      </c>
      <c r="K138" s="524">
        <f t="shared" si="8"/>
        <v>12.600000000000023</v>
      </c>
    </row>
    <row r="139" spans="1:11" s="533" customFormat="1" ht="23.25" customHeight="1" thickBot="1">
      <c r="A139" s="500" t="s">
        <v>142</v>
      </c>
      <c r="B139" s="550" t="s">
        <v>26</v>
      </c>
      <c r="C139" s="502">
        <f>C140+C141+C142+C143</f>
        <v>6855.500000000001</v>
      </c>
      <c r="D139" s="502">
        <f>D140+D141+D142+D143</f>
        <v>12734.9</v>
      </c>
      <c r="E139" s="551">
        <f>E140+E141+E142+E143</f>
        <v>12734.9</v>
      </c>
      <c r="F139" s="502">
        <f>F140+F141+F142+F143</f>
        <v>8154.9</v>
      </c>
      <c r="G139" s="502">
        <f>G140+G141+G142+G143</f>
        <v>6404.6</v>
      </c>
      <c r="H139" s="503">
        <f t="shared" si="4"/>
        <v>-1750.2999999999993</v>
      </c>
      <c r="I139" s="247">
        <f t="shared" si="9"/>
        <v>0.5029171803469207</v>
      </c>
      <c r="J139" s="247">
        <f t="shared" si="10"/>
        <v>0.7853683061717496</v>
      </c>
      <c r="K139" s="552">
        <f t="shared" si="8"/>
        <v>-450.90000000000055</v>
      </c>
    </row>
    <row r="140" spans="1:11" s="533" customFormat="1" ht="24.75" customHeight="1">
      <c r="A140" s="548" t="s">
        <v>264</v>
      </c>
      <c r="B140" s="553" t="s">
        <v>265</v>
      </c>
      <c r="C140" s="531">
        <v>2221.5</v>
      </c>
      <c r="D140" s="531">
        <v>3795.9</v>
      </c>
      <c r="E140" s="531">
        <v>3795.9</v>
      </c>
      <c r="F140" s="531">
        <v>2199.5</v>
      </c>
      <c r="G140" s="531">
        <v>1689.2</v>
      </c>
      <c r="H140" s="512">
        <f t="shared" si="4"/>
        <v>-510.29999999999995</v>
      </c>
      <c r="I140" s="235">
        <f t="shared" si="9"/>
        <v>0.4450064543323059</v>
      </c>
      <c r="J140" s="235">
        <f t="shared" si="10"/>
        <v>0.767992725619459</v>
      </c>
      <c r="K140" s="513">
        <f t="shared" si="8"/>
        <v>-532.3</v>
      </c>
    </row>
    <row r="141" spans="1:11" s="533" customFormat="1" ht="42" customHeight="1">
      <c r="A141" s="108" t="s">
        <v>266</v>
      </c>
      <c r="B141" s="549" t="s">
        <v>267</v>
      </c>
      <c r="C141" s="237">
        <v>4322.6</v>
      </c>
      <c r="D141" s="237">
        <v>8053.5</v>
      </c>
      <c r="E141" s="237">
        <v>8053.5</v>
      </c>
      <c r="F141" s="237">
        <v>5470.2</v>
      </c>
      <c r="G141" s="237">
        <v>4435.1</v>
      </c>
      <c r="H141" s="518">
        <f aca="true" t="shared" si="11" ref="H141:H199">G141-F141</f>
        <v>-1035.0999999999995</v>
      </c>
      <c r="I141" s="238">
        <f t="shared" si="9"/>
        <v>0.5507046625690694</v>
      </c>
      <c r="J141" s="238">
        <f t="shared" si="10"/>
        <v>0.8107747431538153</v>
      </c>
      <c r="K141" s="519">
        <f t="shared" si="8"/>
        <v>112.5</v>
      </c>
    </row>
    <row r="142" spans="1:11" s="533" customFormat="1" ht="39.75" customHeight="1">
      <c r="A142" s="108" t="s">
        <v>268</v>
      </c>
      <c r="B142" s="107" t="s">
        <v>269</v>
      </c>
      <c r="C142" s="237">
        <v>276.3</v>
      </c>
      <c r="D142" s="237">
        <v>580.5</v>
      </c>
      <c r="E142" s="237">
        <v>580.5</v>
      </c>
      <c r="F142" s="237">
        <v>320.2</v>
      </c>
      <c r="G142" s="237">
        <v>270.2</v>
      </c>
      <c r="H142" s="518">
        <f t="shared" si="11"/>
        <v>-50</v>
      </c>
      <c r="I142" s="238">
        <f t="shared" si="9"/>
        <v>0.46546080964685616</v>
      </c>
      <c r="J142" s="238">
        <f t="shared" si="10"/>
        <v>0.8438475952529669</v>
      </c>
      <c r="K142" s="519">
        <f t="shared" si="8"/>
        <v>-6.100000000000023</v>
      </c>
    </row>
    <row r="143" spans="1:11" s="533" customFormat="1" ht="24.75" customHeight="1" thickBot="1">
      <c r="A143" s="536" t="s">
        <v>270</v>
      </c>
      <c r="B143" s="554" t="s">
        <v>271</v>
      </c>
      <c r="C143" s="522">
        <v>35.1</v>
      </c>
      <c r="D143" s="522">
        <v>305</v>
      </c>
      <c r="E143" s="522">
        <v>305</v>
      </c>
      <c r="F143" s="522">
        <v>165</v>
      </c>
      <c r="G143" s="522">
        <v>10.1</v>
      </c>
      <c r="H143" s="538">
        <f t="shared" si="11"/>
        <v>-154.9</v>
      </c>
      <c r="I143" s="240">
        <f t="shared" si="9"/>
        <v>0.033114754098360656</v>
      </c>
      <c r="J143" s="240">
        <f t="shared" si="10"/>
        <v>0.06121212121212121</v>
      </c>
      <c r="K143" s="524">
        <f t="shared" si="8"/>
        <v>-25</v>
      </c>
    </row>
    <row r="144" spans="1:11" s="506" customFormat="1" ht="26.25" customHeight="1" thickBot="1">
      <c r="A144" s="500" t="s">
        <v>143</v>
      </c>
      <c r="B144" s="555" t="s">
        <v>27</v>
      </c>
      <c r="C144" s="502">
        <f>C145+C147+C146</f>
        <v>1071.6</v>
      </c>
      <c r="D144" s="502">
        <f>D145+D147+D146</f>
        <v>2299</v>
      </c>
      <c r="E144" s="551">
        <f>E145+E147+E146</f>
        <v>2328.1</v>
      </c>
      <c r="F144" s="502">
        <f>F145+F147+F146</f>
        <v>1406.9</v>
      </c>
      <c r="G144" s="556">
        <f>G145+G147+G146</f>
        <v>1059.6</v>
      </c>
      <c r="H144" s="503">
        <f t="shared" si="11"/>
        <v>-347.3000000000002</v>
      </c>
      <c r="I144" s="253">
        <f t="shared" si="9"/>
        <v>0.45513508869893904</v>
      </c>
      <c r="J144" s="247">
        <f t="shared" si="10"/>
        <v>0.7531452128793801</v>
      </c>
      <c r="K144" s="557">
        <f t="shared" si="8"/>
        <v>-12</v>
      </c>
    </row>
    <row r="145" spans="1:11" s="514" customFormat="1" ht="37.5" customHeight="1">
      <c r="A145" s="548" t="s">
        <v>272</v>
      </c>
      <c r="B145" s="543" t="s">
        <v>273</v>
      </c>
      <c r="C145" s="531">
        <v>32.6</v>
      </c>
      <c r="D145" s="531">
        <v>75</v>
      </c>
      <c r="E145" s="531">
        <v>75</v>
      </c>
      <c r="F145" s="531">
        <v>59</v>
      </c>
      <c r="G145" s="531">
        <v>15.2</v>
      </c>
      <c r="H145" s="512">
        <f t="shared" si="11"/>
        <v>-43.8</v>
      </c>
      <c r="I145" s="235">
        <f t="shared" si="9"/>
        <v>0.20266666666666666</v>
      </c>
      <c r="J145" s="235">
        <f t="shared" si="10"/>
        <v>0.2576271186440678</v>
      </c>
      <c r="K145" s="513">
        <f t="shared" si="8"/>
        <v>-17.400000000000002</v>
      </c>
    </row>
    <row r="146" spans="1:11" s="514" customFormat="1" ht="37.5" customHeight="1">
      <c r="A146" s="108">
        <v>5012</v>
      </c>
      <c r="B146" s="107" t="s">
        <v>369</v>
      </c>
      <c r="C146" s="237"/>
      <c r="D146" s="237">
        <v>75</v>
      </c>
      <c r="E146" s="237">
        <v>75</v>
      </c>
      <c r="F146" s="237">
        <v>59</v>
      </c>
      <c r="G146" s="237">
        <v>9.3</v>
      </c>
      <c r="H146" s="518">
        <f t="shared" si="11"/>
        <v>-49.7</v>
      </c>
      <c r="I146" s="238">
        <f t="shared" si="9"/>
        <v>0.12400000000000001</v>
      </c>
      <c r="J146" s="238">
        <f t="shared" si="10"/>
        <v>0.1576271186440678</v>
      </c>
      <c r="K146" s="519"/>
    </row>
    <row r="147" spans="1:11" s="514" customFormat="1" ht="39.75" customHeight="1" thickBot="1">
      <c r="A147" s="536" t="s">
        <v>274</v>
      </c>
      <c r="B147" s="537" t="s">
        <v>275</v>
      </c>
      <c r="C147" s="522">
        <v>1039</v>
      </c>
      <c r="D147" s="522">
        <v>2149</v>
      </c>
      <c r="E147" s="522">
        <v>2178.1</v>
      </c>
      <c r="F147" s="522">
        <v>1288.9</v>
      </c>
      <c r="G147" s="522">
        <v>1035.1</v>
      </c>
      <c r="H147" s="538">
        <f t="shared" si="11"/>
        <v>-253.80000000000018</v>
      </c>
      <c r="I147" s="240">
        <f t="shared" si="9"/>
        <v>0.4752307056608971</v>
      </c>
      <c r="J147" s="240">
        <f t="shared" si="10"/>
        <v>0.803087904414617</v>
      </c>
      <c r="K147" s="524">
        <f t="shared" si="8"/>
        <v>-3.900000000000091</v>
      </c>
    </row>
    <row r="148" spans="1:11" s="506" customFormat="1" ht="20.25" customHeight="1" thickBot="1">
      <c r="A148" s="500" t="s">
        <v>144</v>
      </c>
      <c r="B148" s="555" t="s">
        <v>83</v>
      </c>
      <c r="C148" s="551">
        <f>C149+C150+C151</f>
        <v>4039.7</v>
      </c>
      <c r="D148" s="502">
        <f>D149+D150+D151</f>
        <v>10055.4</v>
      </c>
      <c r="E148" s="556">
        <f>E149+E150+E151</f>
        <v>12489.4</v>
      </c>
      <c r="F148" s="502">
        <f>F149+F150+F151</f>
        <v>10421.5</v>
      </c>
      <c r="G148" s="556">
        <f>G149+G150+G151</f>
        <v>3328.6000000000004</v>
      </c>
      <c r="H148" s="503">
        <f t="shared" si="11"/>
        <v>-7092.9</v>
      </c>
      <c r="I148" s="253">
        <f t="shared" si="9"/>
        <v>0.2665140038752863</v>
      </c>
      <c r="J148" s="247">
        <f t="shared" si="10"/>
        <v>0.3193973996065826</v>
      </c>
      <c r="K148" s="557">
        <f t="shared" si="8"/>
        <v>-711.0999999999995</v>
      </c>
    </row>
    <row r="149" spans="1:11" s="514" customFormat="1" ht="56.25" customHeight="1">
      <c r="A149" s="548" t="s">
        <v>182</v>
      </c>
      <c r="B149" s="543" t="s">
        <v>276</v>
      </c>
      <c r="C149" s="531">
        <v>581</v>
      </c>
      <c r="D149" s="531">
        <v>1300</v>
      </c>
      <c r="E149" s="531">
        <v>1300</v>
      </c>
      <c r="F149" s="531">
        <v>1000</v>
      </c>
      <c r="G149" s="531">
        <v>442.3</v>
      </c>
      <c r="H149" s="512">
        <f t="shared" si="11"/>
        <v>-557.7</v>
      </c>
      <c r="I149" s="235">
        <f t="shared" si="9"/>
        <v>0.3402307692307692</v>
      </c>
      <c r="J149" s="235">
        <f t="shared" si="10"/>
        <v>0.4423</v>
      </c>
      <c r="K149" s="513">
        <f t="shared" si="8"/>
        <v>-138.7</v>
      </c>
    </row>
    <row r="150" spans="1:11" s="514" customFormat="1" ht="20.25" customHeight="1">
      <c r="A150" s="108" t="s">
        <v>183</v>
      </c>
      <c r="B150" s="107" t="s">
        <v>184</v>
      </c>
      <c r="C150" s="237">
        <v>2944</v>
      </c>
      <c r="D150" s="237">
        <v>8255.4</v>
      </c>
      <c r="E150" s="237">
        <v>10689.4</v>
      </c>
      <c r="F150" s="237">
        <v>8921.5</v>
      </c>
      <c r="G150" s="237">
        <v>2570.3</v>
      </c>
      <c r="H150" s="518">
        <f t="shared" si="11"/>
        <v>-6351.2</v>
      </c>
      <c r="I150" s="238">
        <f t="shared" si="9"/>
        <v>0.24045315920444554</v>
      </c>
      <c r="J150" s="238">
        <f t="shared" si="10"/>
        <v>0.2881017766070728</v>
      </c>
      <c r="K150" s="519">
        <f t="shared" si="8"/>
        <v>-373.6999999999998</v>
      </c>
    </row>
    <row r="151" spans="1:11" s="514" customFormat="1" ht="118.5" customHeight="1" thickBot="1">
      <c r="A151" s="536" t="s">
        <v>277</v>
      </c>
      <c r="B151" s="537" t="s">
        <v>394</v>
      </c>
      <c r="C151" s="522">
        <v>514.7</v>
      </c>
      <c r="D151" s="522">
        <v>500</v>
      </c>
      <c r="E151" s="522">
        <v>500</v>
      </c>
      <c r="F151" s="522">
        <v>500</v>
      </c>
      <c r="G151" s="522">
        <v>316</v>
      </c>
      <c r="H151" s="538">
        <f t="shared" si="11"/>
        <v>-184</v>
      </c>
      <c r="I151" s="240">
        <f t="shared" si="9"/>
        <v>0.632</v>
      </c>
      <c r="J151" s="240">
        <f t="shared" si="10"/>
        <v>0.632</v>
      </c>
      <c r="K151" s="524">
        <f t="shared" si="8"/>
        <v>-198.70000000000005</v>
      </c>
    </row>
    <row r="152" spans="1:12" s="506" customFormat="1" ht="23.25" customHeight="1" thickBot="1">
      <c r="A152" s="558" t="s">
        <v>157</v>
      </c>
      <c r="B152" s="555" t="s">
        <v>158</v>
      </c>
      <c r="C152" s="556">
        <f>C153+C154+C155+C156+C157+C158</f>
        <v>1185.4</v>
      </c>
      <c r="D152" s="502">
        <f>D153+D154+D155+D156+D157+D158</f>
        <v>8455.7</v>
      </c>
      <c r="E152" s="502">
        <f>E153+E154+E155+E156+E157+E158</f>
        <v>9708.1</v>
      </c>
      <c r="F152" s="556">
        <f>F153+F154+F155+F156+F157+F158</f>
        <v>9308.1</v>
      </c>
      <c r="G152" s="502">
        <f>G153+G154+G155+G156+G157+G158</f>
        <v>1054.7</v>
      </c>
      <c r="H152" s="504">
        <f t="shared" si="11"/>
        <v>-8253.4</v>
      </c>
      <c r="I152" s="247">
        <f t="shared" si="9"/>
        <v>0.10864123772931882</v>
      </c>
      <c r="J152" s="253">
        <f t="shared" si="10"/>
        <v>0.11330991287158497</v>
      </c>
      <c r="K152" s="505">
        <f t="shared" si="8"/>
        <v>-130.70000000000005</v>
      </c>
      <c r="L152" s="559"/>
    </row>
    <row r="153" spans="1:11" s="514" customFormat="1" ht="20.25" customHeight="1">
      <c r="A153" s="548" t="s">
        <v>278</v>
      </c>
      <c r="B153" s="543" t="s">
        <v>279</v>
      </c>
      <c r="C153" s="531"/>
      <c r="D153" s="531">
        <v>300</v>
      </c>
      <c r="E153" s="531">
        <v>300</v>
      </c>
      <c r="F153" s="531">
        <v>300</v>
      </c>
      <c r="G153" s="531"/>
      <c r="H153" s="512">
        <f t="shared" si="11"/>
        <v>-300</v>
      </c>
      <c r="I153" s="235">
        <f t="shared" si="9"/>
        <v>0</v>
      </c>
      <c r="J153" s="235">
        <f t="shared" si="10"/>
        <v>0</v>
      </c>
      <c r="K153" s="513">
        <f t="shared" si="8"/>
        <v>0</v>
      </c>
    </row>
    <row r="154" spans="1:11" s="514" customFormat="1" ht="21.75" customHeight="1">
      <c r="A154" s="108" t="s">
        <v>188</v>
      </c>
      <c r="B154" s="107" t="s">
        <v>190</v>
      </c>
      <c r="C154" s="237">
        <v>334.8</v>
      </c>
      <c r="D154" s="237">
        <v>1100</v>
      </c>
      <c r="E154" s="237">
        <v>1100</v>
      </c>
      <c r="F154" s="237">
        <v>700</v>
      </c>
      <c r="G154" s="237">
        <v>160.4</v>
      </c>
      <c r="H154" s="518">
        <f t="shared" si="11"/>
        <v>-539.6</v>
      </c>
      <c r="I154" s="238">
        <f t="shared" si="9"/>
        <v>0.14581818181818182</v>
      </c>
      <c r="J154" s="238">
        <f t="shared" si="10"/>
        <v>0.22914285714285715</v>
      </c>
      <c r="K154" s="519">
        <f t="shared" si="8"/>
        <v>-174.4</v>
      </c>
    </row>
    <row r="155" spans="1:11" s="514" customFormat="1" ht="56.25" customHeight="1">
      <c r="A155" s="108" t="s">
        <v>189</v>
      </c>
      <c r="B155" s="107" t="s">
        <v>191</v>
      </c>
      <c r="C155" s="237">
        <v>824.9</v>
      </c>
      <c r="D155" s="237">
        <v>7000</v>
      </c>
      <c r="E155" s="237">
        <v>7000</v>
      </c>
      <c r="F155" s="237">
        <v>7000</v>
      </c>
      <c r="G155" s="237">
        <v>894.3</v>
      </c>
      <c r="H155" s="518">
        <f t="shared" si="11"/>
        <v>-6105.7</v>
      </c>
      <c r="I155" s="238">
        <f t="shared" si="9"/>
        <v>0.12775714285714285</v>
      </c>
      <c r="J155" s="238">
        <f t="shared" si="10"/>
        <v>0.12775714285714285</v>
      </c>
      <c r="K155" s="519">
        <f t="shared" si="8"/>
        <v>69.39999999999998</v>
      </c>
    </row>
    <row r="156" spans="1:11" s="514" customFormat="1" ht="55.5" customHeight="1">
      <c r="A156" s="108" t="s">
        <v>280</v>
      </c>
      <c r="B156" s="107" t="s">
        <v>281</v>
      </c>
      <c r="C156" s="237"/>
      <c r="D156" s="237"/>
      <c r="E156" s="237">
        <v>1252.4</v>
      </c>
      <c r="F156" s="237">
        <v>1252.4</v>
      </c>
      <c r="G156" s="237"/>
      <c r="H156" s="518">
        <f t="shared" si="11"/>
        <v>-1252.4</v>
      </c>
      <c r="I156" s="238">
        <f t="shared" si="9"/>
        <v>0</v>
      </c>
      <c r="J156" s="238">
        <f t="shared" si="10"/>
        <v>0</v>
      </c>
      <c r="K156" s="519">
        <f t="shared" si="8"/>
        <v>0</v>
      </c>
    </row>
    <row r="157" spans="1:11" s="514" customFormat="1" ht="26.25" customHeight="1">
      <c r="A157" s="108" t="s">
        <v>282</v>
      </c>
      <c r="B157" s="107" t="s">
        <v>283</v>
      </c>
      <c r="C157" s="237"/>
      <c r="D157" s="237">
        <v>30</v>
      </c>
      <c r="E157" s="237">
        <v>30</v>
      </c>
      <c r="F157" s="237">
        <v>30</v>
      </c>
      <c r="G157" s="237"/>
      <c r="H157" s="518">
        <f t="shared" si="11"/>
        <v>-30</v>
      </c>
      <c r="I157" s="238">
        <f t="shared" si="9"/>
        <v>0</v>
      </c>
      <c r="J157" s="238">
        <f t="shared" si="10"/>
        <v>0</v>
      </c>
      <c r="K157" s="519">
        <f t="shared" si="8"/>
        <v>0</v>
      </c>
    </row>
    <row r="158" spans="1:11" s="514" customFormat="1" ht="38.25" customHeight="1" thickBot="1">
      <c r="A158" s="536" t="s">
        <v>284</v>
      </c>
      <c r="B158" s="537" t="s">
        <v>285</v>
      </c>
      <c r="C158" s="522">
        <v>25.7</v>
      </c>
      <c r="D158" s="522">
        <v>25.7</v>
      </c>
      <c r="E158" s="522">
        <v>25.7</v>
      </c>
      <c r="F158" s="522">
        <v>25.7</v>
      </c>
      <c r="G158" s="522"/>
      <c r="H158" s="538">
        <f t="shared" si="11"/>
        <v>-25.7</v>
      </c>
      <c r="I158" s="240">
        <f t="shared" si="9"/>
        <v>0</v>
      </c>
      <c r="J158" s="240">
        <f t="shared" si="10"/>
        <v>0</v>
      </c>
      <c r="K158" s="524">
        <f t="shared" si="8"/>
        <v>-25.7</v>
      </c>
    </row>
    <row r="159" spans="1:11" s="506" customFormat="1" ht="24" customHeight="1" thickBot="1">
      <c r="A159" s="558" t="s">
        <v>145</v>
      </c>
      <c r="B159" s="555" t="s">
        <v>149</v>
      </c>
      <c r="C159" s="502">
        <f>C160+C161+C162+C163+C165+C164</f>
        <v>890.0999999999999</v>
      </c>
      <c r="D159" s="556">
        <f>D160+D161+D162+D163+D165+D164</f>
        <v>2392</v>
      </c>
      <c r="E159" s="502">
        <f>E160+E161+E162+E163+E165+E164</f>
        <v>4192</v>
      </c>
      <c r="F159" s="556">
        <f>F160+F161+F162+F163+F165+F164</f>
        <v>3447.9</v>
      </c>
      <c r="G159" s="502">
        <f>G160+G161+G162+G163+G165+G164</f>
        <v>1484.1</v>
      </c>
      <c r="H159" s="503">
        <f t="shared" si="11"/>
        <v>-1963.8000000000002</v>
      </c>
      <c r="I159" s="253">
        <f t="shared" si="9"/>
        <v>0.3540314885496183</v>
      </c>
      <c r="J159" s="247">
        <f t="shared" si="10"/>
        <v>0.4304359175150091</v>
      </c>
      <c r="K159" s="557">
        <f t="shared" si="8"/>
        <v>594</v>
      </c>
    </row>
    <row r="160" spans="1:11" s="514" customFormat="1" ht="41.25" customHeight="1">
      <c r="A160" s="548" t="s">
        <v>286</v>
      </c>
      <c r="B160" s="543" t="s">
        <v>287</v>
      </c>
      <c r="C160" s="531"/>
      <c r="D160" s="531">
        <v>60</v>
      </c>
      <c r="E160" s="531">
        <v>705</v>
      </c>
      <c r="F160" s="531">
        <v>705</v>
      </c>
      <c r="G160" s="531">
        <v>37</v>
      </c>
      <c r="H160" s="512">
        <f t="shared" si="11"/>
        <v>-668</v>
      </c>
      <c r="I160" s="235">
        <f t="shared" si="9"/>
        <v>0.0524822695035461</v>
      </c>
      <c r="J160" s="235">
        <f t="shared" si="10"/>
        <v>0.0524822695035461</v>
      </c>
      <c r="K160" s="513">
        <f t="shared" si="8"/>
        <v>37</v>
      </c>
    </row>
    <row r="161" spans="1:11" s="514" customFormat="1" ht="38.25" customHeight="1">
      <c r="A161" s="108" t="s">
        <v>288</v>
      </c>
      <c r="B161" s="549" t="s">
        <v>395</v>
      </c>
      <c r="C161" s="237">
        <v>826.5</v>
      </c>
      <c r="D161" s="237">
        <v>2102</v>
      </c>
      <c r="E161" s="237">
        <v>2757</v>
      </c>
      <c r="F161" s="237">
        <v>2012.9</v>
      </c>
      <c r="G161" s="237">
        <v>1308.3</v>
      </c>
      <c r="H161" s="518">
        <f t="shared" si="11"/>
        <v>-704.6000000000001</v>
      </c>
      <c r="I161" s="238">
        <f t="shared" si="9"/>
        <v>0.47453754080522303</v>
      </c>
      <c r="J161" s="238">
        <f t="shared" si="10"/>
        <v>0.6499577723682249</v>
      </c>
      <c r="K161" s="519">
        <f t="shared" si="8"/>
        <v>481.79999999999995</v>
      </c>
    </row>
    <row r="162" spans="1:11" s="514" customFormat="1" ht="42.75" customHeight="1">
      <c r="A162" s="108" t="s">
        <v>290</v>
      </c>
      <c r="B162" s="107" t="s">
        <v>291</v>
      </c>
      <c r="C162" s="237">
        <v>18.8</v>
      </c>
      <c r="D162" s="237">
        <v>50</v>
      </c>
      <c r="E162" s="237">
        <v>180</v>
      </c>
      <c r="F162" s="237">
        <v>180</v>
      </c>
      <c r="G162" s="237">
        <v>10.7</v>
      </c>
      <c r="H162" s="518">
        <f t="shared" si="11"/>
        <v>-169.3</v>
      </c>
      <c r="I162" s="238">
        <f t="shared" si="9"/>
        <v>0.05944444444444444</v>
      </c>
      <c r="J162" s="238">
        <f t="shared" si="10"/>
        <v>0.05944444444444444</v>
      </c>
      <c r="K162" s="519">
        <f t="shared" si="8"/>
        <v>-8.100000000000001</v>
      </c>
    </row>
    <row r="163" spans="1:11" s="514" customFormat="1" ht="20.25" customHeight="1">
      <c r="A163" s="108" t="s">
        <v>292</v>
      </c>
      <c r="B163" s="107" t="s">
        <v>293</v>
      </c>
      <c r="C163" s="237">
        <v>44.8</v>
      </c>
      <c r="D163" s="237">
        <v>80</v>
      </c>
      <c r="E163" s="237">
        <v>80</v>
      </c>
      <c r="F163" s="237">
        <v>80</v>
      </c>
      <c r="G163" s="237"/>
      <c r="H163" s="518">
        <f t="shared" si="11"/>
        <v>-80</v>
      </c>
      <c r="I163" s="238">
        <f t="shared" si="9"/>
        <v>0</v>
      </c>
      <c r="J163" s="238">
        <f t="shared" si="10"/>
        <v>0</v>
      </c>
      <c r="K163" s="519">
        <f t="shared" si="8"/>
        <v>-44.8</v>
      </c>
    </row>
    <row r="164" spans="1:11" s="514" customFormat="1" ht="20.25" customHeight="1">
      <c r="A164" s="536">
        <v>8240</v>
      </c>
      <c r="B164" s="537" t="s">
        <v>393</v>
      </c>
      <c r="C164" s="522"/>
      <c r="D164" s="522"/>
      <c r="E164" s="522">
        <v>370</v>
      </c>
      <c r="F164" s="522">
        <v>370</v>
      </c>
      <c r="G164" s="522">
        <v>128.1</v>
      </c>
      <c r="H164" s="518">
        <f t="shared" si="11"/>
        <v>-241.9</v>
      </c>
      <c r="I164" s="240">
        <f t="shared" si="9"/>
        <v>0.3462162162162162</v>
      </c>
      <c r="J164" s="238">
        <f t="shared" si="10"/>
        <v>0.3462162162162162</v>
      </c>
      <c r="K164" s="519">
        <f t="shared" si="8"/>
        <v>128.1</v>
      </c>
    </row>
    <row r="165" spans="1:11" s="514" customFormat="1" ht="20.25" customHeight="1" thickBot="1">
      <c r="A165" s="536" t="s">
        <v>294</v>
      </c>
      <c r="B165" s="537" t="s">
        <v>295</v>
      </c>
      <c r="C165" s="522"/>
      <c r="D165" s="522">
        <v>100</v>
      </c>
      <c r="E165" s="522">
        <v>100</v>
      </c>
      <c r="F165" s="522">
        <v>100</v>
      </c>
      <c r="G165" s="522"/>
      <c r="H165" s="538">
        <f t="shared" si="11"/>
        <v>-100</v>
      </c>
      <c r="I165" s="240">
        <f t="shared" si="9"/>
        <v>0</v>
      </c>
      <c r="J165" s="240">
        <f t="shared" si="10"/>
        <v>0</v>
      </c>
      <c r="K165" s="524">
        <f t="shared" si="8"/>
        <v>0</v>
      </c>
    </row>
    <row r="166" spans="1:11" s="562" customFormat="1" ht="39.75" customHeight="1" thickBot="1">
      <c r="A166" s="560"/>
      <c r="B166" s="561" t="s">
        <v>396</v>
      </c>
      <c r="C166" s="502">
        <f>C99+C104+C126+C139+C144+C148+C152+C159+C122</f>
        <v>102742.8</v>
      </c>
      <c r="D166" s="556">
        <f>D99+D104+D126+D139+D144+D148+D152+D159+D122</f>
        <v>206674.6</v>
      </c>
      <c r="E166" s="502">
        <f>E99+E104+E126+E139+E144+E148+E152+E159+E122</f>
        <v>211904.9</v>
      </c>
      <c r="F166" s="556">
        <f>F99+F104+F126+F139+F144+F148+F152+F159+F122</f>
        <v>144526.4</v>
      </c>
      <c r="G166" s="502">
        <f>G99+G104+G126+G139+G144+G148+G152+G159+G122</f>
        <v>98792.00000000001</v>
      </c>
      <c r="H166" s="504">
        <f t="shared" si="11"/>
        <v>-45734.39999999998</v>
      </c>
      <c r="I166" s="247">
        <f t="shared" si="9"/>
        <v>0.4662091343805642</v>
      </c>
      <c r="J166" s="247">
        <f t="shared" si="10"/>
        <v>0.6835567757862925</v>
      </c>
      <c r="K166" s="557">
        <f t="shared" si="8"/>
        <v>-3950.7999999999884</v>
      </c>
    </row>
    <row r="167" spans="1:11" s="12" customFormat="1" ht="39" customHeight="1" hidden="1" thickBot="1">
      <c r="A167" s="110">
        <v>250339</v>
      </c>
      <c r="B167" s="112" t="s">
        <v>84</v>
      </c>
      <c r="C167" s="113"/>
      <c r="D167" s="563"/>
      <c r="E167" s="113"/>
      <c r="F167" s="563"/>
      <c r="G167" s="113"/>
      <c r="H167" s="564">
        <f t="shared" si="11"/>
        <v>0</v>
      </c>
      <c r="I167" s="241" t="e">
        <f t="shared" si="9"/>
        <v>#DIV/0!</v>
      </c>
      <c r="J167" s="242" t="e">
        <f t="shared" si="10"/>
        <v>#DIV/0!</v>
      </c>
      <c r="K167" s="565">
        <f t="shared" si="8"/>
        <v>0</v>
      </c>
    </row>
    <row r="168" spans="1:11" s="506" customFormat="1" ht="26.25" customHeight="1" thickBot="1">
      <c r="A168" s="566">
        <v>9000</v>
      </c>
      <c r="B168" s="567" t="s">
        <v>154</v>
      </c>
      <c r="C168" s="502">
        <f>C170+C171</f>
        <v>443.1</v>
      </c>
      <c r="D168" s="556">
        <f>D170+D171</f>
        <v>32</v>
      </c>
      <c r="E168" s="568">
        <f>E169+E170+E171</f>
        <v>950</v>
      </c>
      <c r="F168" s="556">
        <f>F170+F171</f>
        <v>950</v>
      </c>
      <c r="G168" s="502">
        <f>G170+G171</f>
        <v>500</v>
      </c>
      <c r="H168" s="504">
        <f t="shared" si="11"/>
        <v>-450</v>
      </c>
      <c r="I168" s="254">
        <f t="shared" si="9"/>
        <v>0.5263157894736842</v>
      </c>
      <c r="J168" s="247">
        <f t="shared" si="10"/>
        <v>0.5263157894736842</v>
      </c>
      <c r="K168" s="569">
        <f aca="true" t="shared" si="12" ref="K168:K173">G168-C168</f>
        <v>56.89999999999998</v>
      </c>
    </row>
    <row r="169" spans="1:11" s="514" customFormat="1" ht="38.25" customHeight="1" hidden="1">
      <c r="A169" s="111"/>
      <c r="B169" s="109"/>
      <c r="C169" s="570"/>
      <c r="D169" s="570"/>
      <c r="E169" s="570"/>
      <c r="F169" s="570"/>
      <c r="G169" s="570"/>
      <c r="H169" s="571">
        <f t="shared" si="11"/>
        <v>0</v>
      </c>
      <c r="I169" s="243" t="e">
        <f>G169/E169</f>
        <v>#DIV/0!</v>
      </c>
      <c r="J169" s="244" t="e">
        <f aca="true" t="shared" si="13" ref="J169:J199">G169/F169</f>
        <v>#DIV/0!</v>
      </c>
      <c r="K169" s="572">
        <f t="shared" si="12"/>
        <v>0</v>
      </c>
    </row>
    <row r="170" spans="1:11" s="514" customFormat="1" ht="24" customHeight="1">
      <c r="A170" s="108" t="s">
        <v>151</v>
      </c>
      <c r="B170" s="549" t="s">
        <v>150</v>
      </c>
      <c r="C170" s="573">
        <v>113.1</v>
      </c>
      <c r="D170" s="573">
        <v>32</v>
      </c>
      <c r="E170" s="573"/>
      <c r="F170" s="573"/>
      <c r="G170" s="573"/>
      <c r="H170" s="518">
        <f t="shared" si="11"/>
        <v>0</v>
      </c>
      <c r="I170" s="258" t="e">
        <f>G170/E170</f>
        <v>#DIV/0!</v>
      </c>
      <c r="J170" s="259" t="e">
        <f t="shared" si="13"/>
        <v>#DIV/0!</v>
      </c>
      <c r="K170" s="519">
        <f t="shared" si="12"/>
        <v>-113.1</v>
      </c>
    </row>
    <row r="171" spans="1:11" s="514" customFormat="1" ht="59.25" customHeight="1" thickBot="1">
      <c r="A171" s="536" t="s">
        <v>152</v>
      </c>
      <c r="B171" s="537" t="s">
        <v>153</v>
      </c>
      <c r="C171" s="522">
        <v>330</v>
      </c>
      <c r="D171" s="522"/>
      <c r="E171" s="574">
        <v>950</v>
      </c>
      <c r="F171" s="574">
        <v>950</v>
      </c>
      <c r="G171" s="574">
        <v>500</v>
      </c>
      <c r="H171" s="538">
        <f t="shared" si="11"/>
        <v>-450</v>
      </c>
      <c r="I171" s="240">
        <f>G171/E171</f>
        <v>0.5263157894736842</v>
      </c>
      <c r="J171" s="246">
        <f t="shared" si="13"/>
        <v>0.5263157894736842</v>
      </c>
      <c r="K171" s="524">
        <f t="shared" si="12"/>
        <v>170</v>
      </c>
    </row>
    <row r="172" spans="1:11" s="562" customFormat="1" ht="29.25" customHeight="1" thickBot="1">
      <c r="A172" s="575"/>
      <c r="B172" s="555" t="s">
        <v>397</v>
      </c>
      <c r="C172" s="502">
        <f>C166+C168</f>
        <v>103185.90000000001</v>
      </c>
      <c r="D172" s="502">
        <f>D166+D168</f>
        <v>206706.6</v>
      </c>
      <c r="E172" s="576">
        <f>E166+E168</f>
        <v>212854.9</v>
      </c>
      <c r="F172" s="502">
        <f>F166+F168</f>
        <v>145476.4</v>
      </c>
      <c r="G172" s="502">
        <f>G166+G168</f>
        <v>99292.00000000001</v>
      </c>
      <c r="H172" s="577">
        <f t="shared" si="11"/>
        <v>-46184.39999999998</v>
      </c>
      <c r="I172" s="247">
        <f>G172/E172</f>
        <v>0.46647739845312475</v>
      </c>
      <c r="J172" s="248">
        <f t="shared" si="13"/>
        <v>0.6825299498750313</v>
      </c>
      <c r="K172" s="505">
        <f t="shared" si="12"/>
        <v>-3893.899999999994</v>
      </c>
    </row>
    <row r="173" spans="1:11" s="562" customFormat="1" ht="42.75" customHeight="1" thickBot="1">
      <c r="A173" s="575"/>
      <c r="B173" s="555" t="s">
        <v>377</v>
      </c>
      <c r="C173" s="502">
        <f>C174+C199</f>
        <v>103185.9</v>
      </c>
      <c r="D173" s="502">
        <f>D174+D199</f>
        <v>206706.6</v>
      </c>
      <c r="E173" s="502">
        <f>E174+E199</f>
        <v>212854.9</v>
      </c>
      <c r="F173" s="502">
        <f>F174+F199</f>
        <v>145476.4</v>
      </c>
      <c r="G173" s="502">
        <f>G174+G199</f>
        <v>99292</v>
      </c>
      <c r="H173" s="578">
        <f t="shared" si="11"/>
        <v>-46184.399999999994</v>
      </c>
      <c r="I173" s="247">
        <f aca="true" t="shared" si="14" ref="I173:I199">G173/E173</f>
        <v>0.46647739845312464</v>
      </c>
      <c r="J173" s="248">
        <f t="shared" si="13"/>
        <v>0.6825299498750313</v>
      </c>
      <c r="K173" s="552">
        <f t="shared" si="12"/>
        <v>-3893.899999999994</v>
      </c>
    </row>
    <row r="174" spans="1:11" s="583" customFormat="1" ht="24.75" customHeight="1">
      <c r="A174" s="579" t="s">
        <v>168</v>
      </c>
      <c r="B174" s="580" t="s">
        <v>398</v>
      </c>
      <c r="C174" s="581">
        <f>C175+C179+C193+C196+C198+C199</f>
        <v>103185.9</v>
      </c>
      <c r="D174" s="581">
        <f>D175+D179+D193+D196+D198</f>
        <v>206606.6</v>
      </c>
      <c r="E174" s="581">
        <f>E175+E179+E193+E196+E198</f>
        <v>212754.9</v>
      </c>
      <c r="F174" s="581">
        <f>F175+F179+F193+F196+F198</f>
        <v>145376.4</v>
      </c>
      <c r="G174" s="581">
        <f>G175+G179+G193+G196+G198</f>
        <v>99292</v>
      </c>
      <c r="H174" s="571">
        <f t="shared" si="11"/>
        <v>-46084.399999999994</v>
      </c>
      <c r="I174" s="251">
        <f t="shared" si="14"/>
        <v>0.4666966542251201</v>
      </c>
      <c r="J174" s="251">
        <f t="shared" si="13"/>
        <v>0.682999441449919</v>
      </c>
      <c r="K174" s="582">
        <f aca="true" t="shared" si="15" ref="K174:K201">G174-C174</f>
        <v>-3893.899999999994</v>
      </c>
    </row>
    <row r="175" spans="1:11" s="583" customFormat="1" ht="21" customHeight="1">
      <c r="A175" s="584" t="s">
        <v>322</v>
      </c>
      <c r="B175" s="585" t="s">
        <v>314</v>
      </c>
      <c r="C175" s="586">
        <f>C176+C178</f>
        <v>86226.3</v>
      </c>
      <c r="D175" s="586">
        <f>D176+D178</f>
        <v>152575</v>
      </c>
      <c r="E175" s="586">
        <f>E176+E178</f>
        <v>149418.9</v>
      </c>
      <c r="F175" s="586">
        <f>F176+F178</f>
        <v>94990.1</v>
      </c>
      <c r="G175" s="586">
        <f>G176+G178</f>
        <v>79694.1</v>
      </c>
      <c r="H175" s="534">
        <f t="shared" si="11"/>
        <v>-15296</v>
      </c>
      <c r="I175" s="245">
        <f t="shared" si="14"/>
        <v>0.5333602375603087</v>
      </c>
      <c r="J175" s="245">
        <f t="shared" si="13"/>
        <v>0.838972692943791</v>
      </c>
      <c r="K175" s="587">
        <f t="shared" si="15"/>
        <v>-6532.199999999997</v>
      </c>
    </row>
    <row r="176" spans="1:11" s="562" customFormat="1" ht="20.25" customHeight="1">
      <c r="A176" s="588" t="s">
        <v>323</v>
      </c>
      <c r="B176" s="589" t="s">
        <v>346</v>
      </c>
      <c r="C176" s="237">
        <v>70483.8</v>
      </c>
      <c r="D176" s="237">
        <v>124817</v>
      </c>
      <c r="E176" s="237">
        <v>122202.5</v>
      </c>
      <c r="F176" s="237">
        <v>77468.6</v>
      </c>
      <c r="G176" s="237">
        <v>64600.4</v>
      </c>
      <c r="H176" s="518">
        <f t="shared" si="11"/>
        <v>-12868.200000000004</v>
      </c>
      <c r="I176" s="238">
        <f t="shared" si="14"/>
        <v>0.5286340295820462</v>
      </c>
      <c r="J176" s="238">
        <f t="shared" si="13"/>
        <v>0.8338914089063181</v>
      </c>
      <c r="K176" s="519">
        <f t="shared" si="15"/>
        <v>-5883.4000000000015</v>
      </c>
    </row>
    <row r="177" spans="1:11" s="562" customFormat="1" ht="37.5" customHeight="1" hidden="1" thickBot="1">
      <c r="A177" s="588" t="s">
        <v>247</v>
      </c>
      <c r="B177" s="589" t="s">
        <v>347</v>
      </c>
      <c r="C177" s="237"/>
      <c r="D177" s="237"/>
      <c r="E177" s="237"/>
      <c r="F177" s="237"/>
      <c r="G177" s="237"/>
      <c r="H177" s="518">
        <f t="shared" si="11"/>
        <v>0</v>
      </c>
      <c r="I177" s="238" t="e">
        <f t="shared" si="14"/>
        <v>#DIV/0!</v>
      </c>
      <c r="J177" s="238" t="e">
        <f t="shared" si="13"/>
        <v>#DIV/0!</v>
      </c>
      <c r="K177" s="519">
        <f t="shared" si="15"/>
        <v>0</v>
      </c>
    </row>
    <row r="178" spans="1:11" s="562" customFormat="1" ht="22.5" customHeight="1">
      <c r="A178" s="588" t="s">
        <v>324</v>
      </c>
      <c r="B178" s="589" t="s">
        <v>348</v>
      </c>
      <c r="C178" s="237">
        <v>15742.5</v>
      </c>
      <c r="D178" s="237">
        <v>27758</v>
      </c>
      <c r="E178" s="237">
        <v>27216.4</v>
      </c>
      <c r="F178" s="237">
        <v>17521.5</v>
      </c>
      <c r="G178" s="237">
        <v>15093.7</v>
      </c>
      <c r="H178" s="518">
        <f t="shared" si="11"/>
        <v>-2427.7999999999993</v>
      </c>
      <c r="I178" s="238">
        <f t="shared" si="14"/>
        <v>0.5545810614188504</v>
      </c>
      <c r="J178" s="238">
        <f t="shared" si="13"/>
        <v>0.8614388037553863</v>
      </c>
      <c r="K178" s="519">
        <f t="shared" si="15"/>
        <v>-648.7999999999993</v>
      </c>
    </row>
    <row r="179" spans="1:11" s="583" customFormat="1" ht="21.75" customHeight="1">
      <c r="A179" s="584" t="s">
        <v>325</v>
      </c>
      <c r="B179" s="585" t="s">
        <v>349</v>
      </c>
      <c r="C179" s="586">
        <f>C180+C181+C182+C183+C184+C185+C191</f>
        <v>11475</v>
      </c>
      <c r="D179" s="586">
        <f>D180+D181+D182+D183+D184+D185+D191</f>
        <v>40877.00000000001</v>
      </c>
      <c r="E179" s="586">
        <f>E180+E181+E182+E183+E184+E185+E191</f>
        <v>47160.4</v>
      </c>
      <c r="F179" s="586">
        <f>F180+F181+F182+F183+F184+F185+F191</f>
        <v>37695.399999999994</v>
      </c>
      <c r="G179" s="586">
        <f>G180+G181+G182+G183+G184+G185+G191</f>
        <v>12307.7</v>
      </c>
      <c r="H179" s="534">
        <f t="shared" si="11"/>
        <v>-25387.699999999993</v>
      </c>
      <c r="I179" s="245">
        <f t="shared" si="14"/>
        <v>0.26097530979381006</v>
      </c>
      <c r="J179" s="245">
        <f t="shared" si="13"/>
        <v>0.32650402966940273</v>
      </c>
      <c r="K179" s="587">
        <f t="shared" si="15"/>
        <v>832.7000000000007</v>
      </c>
    </row>
    <row r="180" spans="1:11" s="562" customFormat="1" ht="25.5" customHeight="1">
      <c r="A180" s="590" t="s">
        <v>326</v>
      </c>
      <c r="B180" s="591" t="s">
        <v>350</v>
      </c>
      <c r="C180" s="237">
        <v>2082.4</v>
      </c>
      <c r="D180" s="237">
        <v>6198</v>
      </c>
      <c r="E180" s="237">
        <v>8126.9</v>
      </c>
      <c r="F180" s="237">
        <v>7051.5</v>
      </c>
      <c r="G180" s="237">
        <v>2071.3</v>
      </c>
      <c r="H180" s="518">
        <v>2071.3</v>
      </c>
      <c r="I180" s="238">
        <f t="shared" si="14"/>
        <v>0.25486963048640937</v>
      </c>
      <c r="J180" s="238">
        <f t="shared" si="13"/>
        <v>0.2937389207969936</v>
      </c>
      <c r="K180" s="519">
        <f t="shared" si="15"/>
        <v>-11.099999999999909</v>
      </c>
    </row>
    <row r="181" spans="1:11" s="562" customFormat="1" ht="24.75" customHeight="1">
      <c r="A181" s="590" t="s">
        <v>327</v>
      </c>
      <c r="B181" s="591" t="s">
        <v>351</v>
      </c>
      <c r="C181" s="237">
        <v>2.5</v>
      </c>
      <c r="D181" s="237">
        <v>46</v>
      </c>
      <c r="E181" s="237">
        <v>46</v>
      </c>
      <c r="F181" s="237">
        <v>30</v>
      </c>
      <c r="G181" s="237"/>
      <c r="H181" s="518">
        <f t="shared" si="11"/>
        <v>-30</v>
      </c>
      <c r="I181" s="238">
        <f t="shared" si="14"/>
        <v>0</v>
      </c>
      <c r="J181" s="238">
        <f t="shared" si="13"/>
        <v>0</v>
      </c>
      <c r="K181" s="519">
        <f t="shared" si="15"/>
        <v>-2.5</v>
      </c>
    </row>
    <row r="182" spans="1:11" s="562" customFormat="1" ht="24.75" customHeight="1">
      <c r="A182" s="590" t="s">
        <v>328</v>
      </c>
      <c r="B182" s="591" t="s">
        <v>316</v>
      </c>
      <c r="C182" s="237">
        <v>989.9</v>
      </c>
      <c r="D182" s="237">
        <v>2900</v>
      </c>
      <c r="E182" s="237">
        <v>3100</v>
      </c>
      <c r="F182" s="237">
        <v>2250</v>
      </c>
      <c r="G182" s="237">
        <v>652.5</v>
      </c>
      <c r="H182" s="518">
        <f t="shared" si="11"/>
        <v>-1597.5</v>
      </c>
      <c r="I182" s="238">
        <f t="shared" si="14"/>
        <v>0.21048387096774193</v>
      </c>
      <c r="J182" s="238">
        <f t="shared" si="13"/>
        <v>0.29</v>
      </c>
      <c r="K182" s="519">
        <f t="shared" si="15"/>
        <v>-337.4</v>
      </c>
    </row>
    <row r="183" spans="1:11" s="562" customFormat="1" ht="21.75" customHeight="1">
      <c r="A183" s="590" t="s">
        <v>329</v>
      </c>
      <c r="B183" s="591" t="s">
        <v>352</v>
      </c>
      <c r="C183" s="237">
        <v>2242.2</v>
      </c>
      <c r="D183" s="237">
        <v>10837.4</v>
      </c>
      <c r="E183" s="237">
        <v>12227.9</v>
      </c>
      <c r="F183" s="237">
        <v>11320.1</v>
      </c>
      <c r="G183" s="237">
        <v>1667.6</v>
      </c>
      <c r="H183" s="518">
        <f t="shared" si="11"/>
        <v>-9652.5</v>
      </c>
      <c r="I183" s="238">
        <f t="shared" si="14"/>
        <v>0.13637664684860032</v>
      </c>
      <c r="J183" s="238">
        <f t="shared" si="13"/>
        <v>0.14731318627927315</v>
      </c>
      <c r="K183" s="519">
        <f t="shared" si="15"/>
        <v>-574.5999999999999</v>
      </c>
    </row>
    <row r="184" spans="1:11" s="562" customFormat="1" ht="27.75" customHeight="1">
      <c r="A184" s="590" t="s">
        <v>330</v>
      </c>
      <c r="B184" s="591" t="s">
        <v>353</v>
      </c>
      <c r="C184" s="237">
        <v>119.8</v>
      </c>
      <c r="D184" s="237">
        <v>332.2</v>
      </c>
      <c r="E184" s="237">
        <v>352.2</v>
      </c>
      <c r="F184" s="237">
        <v>247.3</v>
      </c>
      <c r="G184" s="237">
        <v>48.8</v>
      </c>
      <c r="H184" s="518">
        <f t="shared" si="11"/>
        <v>-198.5</v>
      </c>
      <c r="I184" s="238">
        <f t="shared" si="14"/>
        <v>0.13855763770584895</v>
      </c>
      <c r="J184" s="238">
        <f t="shared" si="13"/>
        <v>0.19733117670845127</v>
      </c>
      <c r="K184" s="519">
        <f t="shared" si="15"/>
        <v>-71</v>
      </c>
    </row>
    <row r="185" spans="1:11" s="583" customFormat="1" ht="25.5" customHeight="1">
      <c r="A185" s="584" t="s">
        <v>331</v>
      </c>
      <c r="B185" s="585" t="s">
        <v>315</v>
      </c>
      <c r="C185" s="586">
        <f>C186+C187+C188+C189+C190</f>
        <v>4666.9</v>
      </c>
      <c r="D185" s="586">
        <f>D186+D187+D188+D189+D190</f>
        <v>20483</v>
      </c>
      <c r="E185" s="586">
        <f>E186+E187+E188+E189+E190</f>
        <v>23227</v>
      </c>
      <c r="F185" s="586">
        <f>F186+F187+F188+F189+F190</f>
        <v>16736.8</v>
      </c>
      <c r="G185" s="586">
        <f>G186+G187+G188+G189+G190</f>
        <v>7862.5</v>
      </c>
      <c r="H185" s="534">
        <f t="shared" si="11"/>
        <v>-8874.3</v>
      </c>
      <c r="I185" s="245">
        <f t="shared" si="14"/>
        <v>0.3385069100615663</v>
      </c>
      <c r="J185" s="245">
        <f t="shared" si="13"/>
        <v>0.4697731943979733</v>
      </c>
      <c r="K185" s="587">
        <f t="shared" si="15"/>
        <v>3195.6000000000004</v>
      </c>
    </row>
    <row r="186" spans="1:11" s="562" customFormat="1" ht="23.25" customHeight="1">
      <c r="A186" s="590" t="s">
        <v>332</v>
      </c>
      <c r="B186" s="591" t="s">
        <v>354</v>
      </c>
      <c r="C186" s="237">
        <v>1083.5</v>
      </c>
      <c r="D186" s="237">
        <v>4322</v>
      </c>
      <c r="E186" s="237">
        <v>4322</v>
      </c>
      <c r="F186" s="237">
        <v>3146.6</v>
      </c>
      <c r="G186" s="237">
        <v>2167.5</v>
      </c>
      <c r="H186" s="518">
        <f t="shared" si="11"/>
        <v>-979.0999999999999</v>
      </c>
      <c r="I186" s="238">
        <f t="shared" si="14"/>
        <v>0.5015039333641832</v>
      </c>
      <c r="J186" s="238">
        <f t="shared" si="13"/>
        <v>0.6888387465836141</v>
      </c>
      <c r="K186" s="519">
        <f t="shared" si="15"/>
        <v>1084</v>
      </c>
    </row>
    <row r="187" spans="1:11" s="562" customFormat="1" ht="23.25" customHeight="1">
      <c r="A187" s="590" t="s">
        <v>333</v>
      </c>
      <c r="B187" s="591" t="s">
        <v>355</v>
      </c>
      <c r="C187" s="237">
        <v>139.8</v>
      </c>
      <c r="D187" s="237">
        <v>394.2</v>
      </c>
      <c r="E187" s="237">
        <v>394.2</v>
      </c>
      <c r="F187" s="237">
        <v>250.4</v>
      </c>
      <c r="G187" s="237">
        <v>102.6</v>
      </c>
      <c r="H187" s="518">
        <f t="shared" si="11"/>
        <v>-147.8</v>
      </c>
      <c r="I187" s="238">
        <f t="shared" si="14"/>
        <v>0.2602739726027397</v>
      </c>
      <c r="J187" s="238">
        <f t="shared" si="13"/>
        <v>0.40974440894568687</v>
      </c>
      <c r="K187" s="519">
        <f t="shared" si="15"/>
        <v>-37.20000000000002</v>
      </c>
    </row>
    <row r="188" spans="1:11" s="562" customFormat="1" ht="22.5" customHeight="1">
      <c r="A188" s="590" t="s">
        <v>334</v>
      </c>
      <c r="B188" s="591" t="s">
        <v>356</v>
      </c>
      <c r="C188" s="237">
        <v>1273.1</v>
      </c>
      <c r="D188" s="237">
        <v>5665.2</v>
      </c>
      <c r="E188" s="237">
        <v>5685.2</v>
      </c>
      <c r="F188" s="237">
        <v>3783.2</v>
      </c>
      <c r="G188" s="237">
        <v>1390.4</v>
      </c>
      <c r="H188" s="518">
        <f t="shared" si="11"/>
        <v>-2392.7999999999997</v>
      </c>
      <c r="I188" s="238">
        <f t="shared" si="14"/>
        <v>0.24456483501020196</v>
      </c>
      <c r="J188" s="238">
        <f t="shared" si="13"/>
        <v>0.3675195601607106</v>
      </c>
      <c r="K188" s="519">
        <f t="shared" si="15"/>
        <v>117.30000000000018</v>
      </c>
    </row>
    <row r="189" spans="1:11" s="562" customFormat="1" ht="22.5" customHeight="1">
      <c r="A189" s="590" t="s">
        <v>335</v>
      </c>
      <c r="B189" s="591" t="s">
        <v>357</v>
      </c>
      <c r="C189" s="237">
        <v>2091.4</v>
      </c>
      <c r="D189" s="237">
        <v>9007</v>
      </c>
      <c r="E189" s="237">
        <v>9069.6</v>
      </c>
      <c r="F189" s="237">
        <v>6021.5</v>
      </c>
      <c r="G189" s="237">
        <v>3829.8</v>
      </c>
      <c r="H189" s="518">
        <f t="shared" si="11"/>
        <v>-2191.7</v>
      </c>
      <c r="I189" s="238">
        <f t="shared" si="14"/>
        <v>0.42226779571315165</v>
      </c>
      <c r="J189" s="238">
        <f t="shared" si="13"/>
        <v>0.6360209250186831</v>
      </c>
      <c r="K189" s="519">
        <f t="shared" si="15"/>
        <v>1738.4</v>
      </c>
    </row>
    <row r="190" spans="1:11" s="562" customFormat="1" ht="26.25" customHeight="1">
      <c r="A190" s="590" t="s">
        <v>336</v>
      </c>
      <c r="B190" s="591" t="s">
        <v>358</v>
      </c>
      <c r="C190" s="237">
        <v>79.1</v>
      </c>
      <c r="D190" s="237">
        <v>1094.6</v>
      </c>
      <c r="E190" s="237">
        <v>3756</v>
      </c>
      <c r="F190" s="237">
        <v>3535.1</v>
      </c>
      <c r="G190" s="237">
        <v>372.2</v>
      </c>
      <c r="H190" s="518">
        <f t="shared" si="11"/>
        <v>-3162.9</v>
      </c>
      <c r="I190" s="238">
        <f t="shared" si="14"/>
        <v>0.0990947816826411</v>
      </c>
      <c r="J190" s="238">
        <f t="shared" si="13"/>
        <v>0.10528697915193347</v>
      </c>
      <c r="K190" s="519">
        <f t="shared" si="15"/>
        <v>293.1</v>
      </c>
    </row>
    <row r="191" spans="1:11" s="583" customFormat="1" ht="43.5" customHeight="1">
      <c r="A191" s="592" t="s">
        <v>337</v>
      </c>
      <c r="B191" s="593" t="s">
        <v>359</v>
      </c>
      <c r="C191" s="586">
        <v>1371.3</v>
      </c>
      <c r="D191" s="586">
        <f>D192</f>
        <v>80.4</v>
      </c>
      <c r="E191" s="586">
        <f>E192</f>
        <v>80.4</v>
      </c>
      <c r="F191" s="586">
        <f>F192</f>
        <v>59.7</v>
      </c>
      <c r="G191" s="586">
        <f>G192</f>
        <v>5</v>
      </c>
      <c r="H191" s="534">
        <f t="shared" si="11"/>
        <v>-54.7</v>
      </c>
      <c r="I191" s="245">
        <f t="shared" si="14"/>
        <v>0.062189054726368154</v>
      </c>
      <c r="J191" s="245">
        <f t="shared" si="13"/>
        <v>0.08375209380234505</v>
      </c>
      <c r="K191" s="587">
        <f t="shared" si="15"/>
        <v>-1366.3</v>
      </c>
    </row>
    <row r="192" spans="1:11" s="562" customFormat="1" ht="39.75" customHeight="1">
      <c r="A192" s="594" t="s">
        <v>338</v>
      </c>
      <c r="B192" s="595" t="s">
        <v>360</v>
      </c>
      <c r="C192" s="237">
        <v>1371.3</v>
      </c>
      <c r="D192" s="237">
        <v>80.4</v>
      </c>
      <c r="E192" s="237">
        <v>80.4</v>
      </c>
      <c r="F192" s="237">
        <v>59.7</v>
      </c>
      <c r="G192" s="237">
        <v>5</v>
      </c>
      <c r="H192" s="518">
        <f t="shared" si="11"/>
        <v>-54.7</v>
      </c>
      <c r="I192" s="238">
        <f t="shared" si="14"/>
        <v>0.062189054726368154</v>
      </c>
      <c r="J192" s="238">
        <f t="shared" si="13"/>
        <v>0.08375209380234505</v>
      </c>
      <c r="K192" s="519">
        <f t="shared" si="15"/>
        <v>-1366.3</v>
      </c>
    </row>
    <row r="193" spans="1:11" s="583" customFormat="1" ht="22.5" customHeight="1">
      <c r="A193" s="584" t="s">
        <v>339</v>
      </c>
      <c r="B193" s="593" t="s">
        <v>361</v>
      </c>
      <c r="C193" s="586">
        <f>C194+C195</f>
        <v>3710.4</v>
      </c>
      <c r="D193" s="586">
        <f>D194+D195</f>
        <v>9867</v>
      </c>
      <c r="E193" s="586">
        <f>E194+E195</f>
        <v>11885</v>
      </c>
      <c r="F193" s="586">
        <f>F194+F195</f>
        <v>9607.6</v>
      </c>
      <c r="G193" s="586">
        <f>G194+G195</f>
        <v>6211.2</v>
      </c>
      <c r="H193" s="534">
        <f t="shared" si="11"/>
        <v>-3396.4000000000005</v>
      </c>
      <c r="I193" s="245">
        <f t="shared" si="14"/>
        <v>0.5226083298275137</v>
      </c>
      <c r="J193" s="245">
        <f t="shared" si="13"/>
        <v>0.646488196844165</v>
      </c>
      <c r="K193" s="587">
        <f t="shared" si="15"/>
        <v>2500.7999999999997</v>
      </c>
    </row>
    <row r="194" spans="1:11" s="562" customFormat="1" ht="40.5" customHeight="1">
      <c r="A194" s="594" t="s">
        <v>340</v>
      </c>
      <c r="B194" s="595" t="s">
        <v>362</v>
      </c>
      <c r="C194" s="237">
        <v>3267.3</v>
      </c>
      <c r="D194" s="237">
        <v>9835</v>
      </c>
      <c r="E194" s="237">
        <v>10935</v>
      </c>
      <c r="F194" s="237">
        <v>8657.6</v>
      </c>
      <c r="G194" s="237">
        <v>5711.2</v>
      </c>
      <c r="H194" s="518">
        <f t="shared" si="11"/>
        <v>-2946.4000000000005</v>
      </c>
      <c r="I194" s="238">
        <f t="shared" si="14"/>
        <v>0.5222862368541381</v>
      </c>
      <c r="J194" s="238">
        <f t="shared" si="13"/>
        <v>0.6596747366475697</v>
      </c>
      <c r="K194" s="519">
        <f t="shared" si="15"/>
        <v>2443.8999999999996</v>
      </c>
    </row>
    <row r="195" spans="1:11" s="562" customFormat="1" ht="37.5" customHeight="1">
      <c r="A195" s="594" t="s">
        <v>341</v>
      </c>
      <c r="B195" s="595" t="s">
        <v>363</v>
      </c>
      <c r="C195" s="237">
        <v>443.1</v>
      </c>
      <c r="D195" s="237">
        <v>32</v>
      </c>
      <c r="E195" s="237">
        <v>950</v>
      </c>
      <c r="F195" s="237">
        <v>950</v>
      </c>
      <c r="G195" s="237">
        <v>500</v>
      </c>
      <c r="H195" s="518">
        <f t="shared" si="11"/>
        <v>-450</v>
      </c>
      <c r="I195" s="238">
        <f t="shared" si="14"/>
        <v>0.5263157894736842</v>
      </c>
      <c r="J195" s="238">
        <f t="shared" si="13"/>
        <v>0.5263157894736842</v>
      </c>
      <c r="K195" s="519">
        <f t="shared" si="15"/>
        <v>56.89999999999998</v>
      </c>
    </row>
    <row r="196" spans="1:11" s="583" customFormat="1" ht="22.5" customHeight="1">
      <c r="A196" s="584" t="s">
        <v>342</v>
      </c>
      <c r="B196" s="585" t="s">
        <v>364</v>
      </c>
      <c r="C196" s="586">
        <f>C197</f>
        <v>1719</v>
      </c>
      <c r="D196" s="586">
        <f>D197</f>
        <v>3158.5</v>
      </c>
      <c r="E196" s="586">
        <f>E197</f>
        <v>4158.5</v>
      </c>
      <c r="F196" s="586">
        <f>F197</f>
        <v>2955.3</v>
      </c>
      <c r="G196" s="586">
        <f>G197</f>
        <v>1060.1</v>
      </c>
      <c r="H196" s="534">
        <f t="shared" si="11"/>
        <v>-1895.2000000000003</v>
      </c>
      <c r="I196" s="245">
        <f t="shared" si="14"/>
        <v>0.25492365035469516</v>
      </c>
      <c r="J196" s="245">
        <f t="shared" si="13"/>
        <v>0.35871146753290695</v>
      </c>
      <c r="K196" s="587">
        <f t="shared" si="15"/>
        <v>-658.9000000000001</v>
      </c>
    </row>
    <row r="197" spans="1:11" s="562" customFormat="1" ht="29.25" customHeight="1">
      <c r="A197" s="594" t="s">
        <v>343</v>
      </c>
      <c r="B197" s="596" t="s">
        <v>365</v>
      </c>
      <c r="C197" s="237">
        <v>1719</v>
      </c>
      <c r="D197" s="237">
        <v>3158.5</v>
      </c>
      <c r="E197" s="237">
        <v>4158.5</v>
      </c>
      <c r="F197" s="237">
        <v>2955.3</v>
      </c>
      <c r="G197" s="237">
        <v>1060.1</v>
      </c>
      <c r="H197" s="518">
        <f t="shared" si="11"/>
        <v>-1895.2000000000003</v>
      </c>
      <c r="I197" s="238">
        <f t="shared" si="14"/>
        <v>0.25492365035469516</v>
      </c>
      <c r="J197" s="238">
        <f t="shared" si="13"/>
        <v>0.35871146753290695</v>
      </c>
      <c r="K197" s="519">
        <f t="shared" si="15"/>
        <v>-658.9000000000001</v>
      </c>
    </row>
    <row r="198" spans="1:11" s="583" customFormat="1" ht="24" customHeight="1">
      <c r="A198" s="592" t="s">
        <v>344</v>
      </c>
      <c r="B198" s="597" t="s">
        <v>366</v>
      </c>
      <c r="C198" s="586">
        <v>55.2</v>
      </c>
      <c r="D198" s="586">
        <v>129.1</v>
      </c>
      <c r="E198" s="586">
        <v>132.1</v>
      </c>
      <c r="F198" s="598">
        <v>128</v>
      </c>
      <c r="G198" s="586">
        <v>18.9</v>
      </c>
      <c r="H198" s="546">
        <f t="shared" si="11"/>
        <v>-109.1</v>
      </c>
      <c r="I198" s="245">
        <f t="shared" si="14"/>
        <v>0.14307342922028765</v>
      </c>
      <c r="J198" s="246">
        <f t="shared" si="13"/>
        <v>0.14765625</v>
      </c>
      <c r="K198" s="599">
        <f t="shared" si="15"/>
        <v>-36.300000000000004</v>
      </c>
    </row>
    <row r="199" spans="1:11" s="583" customFormat="1" ht="29.25" customHeight="1" thickBot="1">
      <c r="A199" s="651" t="s">
        <v>345</v>
      </c>
      <c r="B199" s="662" t="s">
        <v>367</v>
      </c>
      <c r="C199" s="652"/>
      <c r="D199" s="598">
        <v>100</v>
      </c>
      <c r="E199" s="653">
        <v>100</v>
      </c>
      <c r="F199" s="663">
        <v>100</v>
      </c>
      <c r="G199" s="654"/>
      <c r="H199" s="664">
        <f t="shared" si="11"/>
        <v>-100</v>
      </c>
      <c r="I199" s="655">
        <f t="shared" si="14"/>
        <v>0</v>
      </c>
      <c r="J199" s="665">
        <f t="shared" si="13"/>
        <v>0</v>
      </c>
      <c r="K199" s="666">
        <f t="shared" si="15"/>
        <v>0</v>
      </c>
    </row>
    <row r="200" spans="1:11" s="562" customFormat="1" ht="23.25" customHeight="1" thickBot="1">
      <c r="A200" s="709" t="s">
        <v>185</v>
      </c>
      <c r="B200" s="710"/>
      <c r="C200" s="710"/>
      <c r="D200" s="710"/>
      <c r="E200" s="710"/>
      <c r="F200" s="710"/>
      <c r="G200" s="710"/>
      <c r="H200" s="710"/>
      <c r="I200" s="710"/>
      <c r="J200" s="710"/>
      <c r="K200" s="711"/>
    </row>
    <row r="201" spans="1:11" s="604" customFormat="1" ht="39.75" customHeight="1" thickBot="1">
      <c r="A201" s="600" t="s">
        <v>186</v>
      </c>
      <c r="B201" s="601" t="s">
        <v>187</v>
      </c>
      <c r="C201" s="602">
        <v>50</v>
      </c>
      <c r="D201" s="602">
        <v>100</v>
      </c>
      <c r="E201" s="602">
        <v>100</v>
      </c>
      <c r="F201" s="602">
        <v>100</v>
      </c>
      <c r="G201" s="602"/>
      <c r="H201" s="603">
        <f>G201-F201</f>
        <v>-100</v>
      </c>
      <c r="I201" s="249">
        <f>IF(C201=0,"",IF(($G201/C201*100)&gt;=200,"В/100",$G201/C201*100))</f>
        <v>0</v>
      </c>
      <c r="J201" s="250">
        <f>IF(E201=0,"",IF((G201/E201*100)&gt;=200,"В/100",G201/E201*100))</f>
        <v>0</v>
      </c>
      <c r="K201" s="552">
        <f t="shared" si="15"/>
        <v>-50</v>
      </c>
    </row>
    <row r="202" spans="1:11" s="499" customFormat="1" ht="21.75" customHeight="1" thickBot="1">
      <c r="A202" s="698" t="s">
        <v>53</v>
      </c>
      <c r="B202" s="699"/>
      <c r="C202" s="699"/>
      <c r="D202" s="699"/>
      <c r="E202" s="699"/>
      <c r="F202" s="699"/>
      <c r="G202" s="699"/>
      <c r="H202" s="699"/>
      <c r="I202" s="699"/>
      <c r="J202" s="699"/>
      <c r="K202" s="700"/>
    </row>
    <row r="203" spans="1:11" s="610" customFormat="1" ht="19.5">
      <c r="A203" s="611">
        <v>602000</v>
      </c>
      <c r="B203" s="605" t="s">
        <v>30</v>
      </c>
      <c r="C203" s="613">
        <v>224.5</v>
      </c>
      <c r="D203" s="614"/>
      <c r="E203" s="656">
        <v>2475.2</v>
      </c>
      <c r="F203" s="657"/>
      <c r="G203" s="615">
        <v>-239.3</v>
      </c>
      <c r="H203" s="658">
        <f aca="true" t="shared" si="16" ref="H203:H232">G203-F203</f>
        <v>-239.3</v>
      </c>
      <c r="I203" s="659">
        <f aca="true" t="shared" si="17" ref="I203:I232">G203/E203</f>
        <v>-0.09667905623787978</v>
      </c>
      <c r="J203" s="660" t="e">
        <f aca="true" t="shared" si="18" ref="J203:J232">G203/F203</f>
        <v>#DIV/0!</v>
      </c>
      <c r="K203" s="661">
        <f aca="true" t="shared" si="19" ref="K203:K232">G203-C203</f>
        <v>-463.8</v>
      </c>
    </row>
    <row r="204" spans="1:11" s="610" customFormat="1" ht="19.5">
      <c r="A204" s="611">
        <v>602100</v>
      </c>
      <c r="B204" s="612" t="s">
        <v>31</v>
      </c>
      <c r="C204" s="616">
        <v>7821.1</v>
      </c>
      <c r="D204" s="617"/>
      <c r="E204" s="618">
        <v>12058.3</v>
      </c>
      <c r="F204" s="619"/>
      <c r="G204" s="618">
        <v>17866.7</v>
      </c>
      <c r="H204" s="642">
        <f t="shared" si="16"/>
        <v>17866.7</v>
      </c>
      <c r="I204" s="643">
        <f t="shared" si="17"/>
        <v>1.4816931076519908</v>
      </c>
      <c r="J204" s="644" t="e">
        <f t="shared" si="18"/>
        <v>#DIV/0!</v>
      </c>
      <c r="K204" s="645">
        <f t="shared" si="19"/>
        <v>10045.6</v>
      </c>
    </row>
    <row r="205" spans="1:11" s="610" customFormat="1" ht="19.5" customHeight="1">
      <c r="A205" s="611">
        <v>602200</v>
      </c>
      <c r="B205" s="612" t="s">
        <v>32</v>
      </c>
      <c r="C205" s="616">
        <v>6176.8</v>
      </c>
      <c r="D205" s="617"/>
      <c r="E205" s="620"/>
      <c r="F205" s="617"/>
      <c r="G205" s="620">
        <v>17111.7</v>
      </c>
      <c r="H205" s="642">
        <f t="shared" si="16"/>
        <v>17111.7</v>
      </c>
      <c r="I205" s="646" t="e">
        <f t="shared" si="17"/>
        <v>#DIV/0!</v>
      </c>
      <c r="J205" s="644" t="e">
        <f t="shared" si="18"/>
        <v>#DIV/0!</v>
      </c>
      <c r="K205" s="645">
        <f t="shared" si="19"/>
        <v>10934.900000000001</v>
      </c>
    </row>
    <row r="206" spans="1:11" s="610" customFormat="1" ht="19.5" hidden="1">
      <c r="A206" s="611"/>
      <c r="B206" s="612" t="s">
        <v>14</v>
      </c>
      <c r="C206" s="616"/>
      <c r="D206" s="617"/>
      <c r="E206" s="618"/>
      <c r="F206" s="619"/>
      <c r="G206" s="619"/>
      <c r="H206" s="642">
        <f t="shared" si="16"/>
        <v>0</v>
      </c>
      <c r="I206" s="646" t="e">
        <f t="shared" si="17"/>
        <v>#DIV/0!</v>
      </c>
      <c r="J206" s="644" t="e">
        <f t="shared" si="18"/>
        <v>#DIV/0!</v>
      </c>
      <c r="K206" s="645">
        <f t="shared" si="19"/>
        <v>0</v>
      </c>
    </row>
    <row r="207" spans="1:11" s="610" customFormat="1" ht="19.5" hidden="1">
      <c r="A207" s="611"/>
      <c r="B207" s="612" t="s">
        <v>12</v>
      </c>
      <c r="C207" s="616"/>
      <c r="D207" s="617"/>
      <c r="E207" s="618"/>
      <c r="F207" s="619"/>
      <c r="G207" s="619"/>
      <c r="H207" s="642">
        <f t="shared" si="16"/>
        <v>0</v>
      </c>
      <c r="I207" s="646" t="e">
        <f t="shared" si="17"/>
        <v>#DIV/0!</v>
      </c>
      <c r="J207" s="644" t="e">
        <f t="shared" si="18"/>
        <v>#DIV/0!</v>
      </c>
      <c r="K207" s="645">
        <f t="shared" si="19"/>
        <v>0</v>
      </c>
    </row>
    <row r="208" spans="1:11" s="610" customFormat="1" ht="19.5" hidden="1">
      <c r="A208" s="611"/>
      <c r="B208" s="612" t="s">
        <v>13</v>
      </c>
      <c r="C208" s="616"/>
      <c r="D208" s="617"/>
      <c r="E208" s="620"/>
      <c r="F208" s="617"/>
      <c r="G208" s="617"/>
      <c r="H208" s="642">
        <f t="shared" si="16"/>
        <v>0</v>
      </c>
      <c r="I208" s="646" t="e">
        <f t="shared" si="17"/>
        <v>#DIV/0!</v>
      </c>
      <c r="J208" s="644" t="e">
        <f t="shared" si="18"/>
        <v>#DIV/0!</v>
      </c>
      <c r="K208" s="645">
        <f t="shared" si="19"/>
        <v>0</v>
      </c>
    </row>
    <row r="209" spans="1:11" s="610" customFormat="1" ht="19.5" hidden="1">
      <c r="A209" s="611"/>
      <c r="B209" s="612" t="s">
        <v>15</v>
      </c>
      <c r="C209" s="616"/>
      <c r="D209" s="617"/>
      <c r="E209" s="618"/>
      <c r="F209" s="619"/>
      <c r="G209" s="619"/>
      <c r="H209" s="642">
        <f t="shared" si="16"/>
        <v>0</v>
      </c>
      <c r="I209" s="646" t="e">
        <f t="shared" si="17"/>
        <v>#DIV/0!</v>
      </c>
      <c r="J209" s="644" t="e">
        <f t="shared" si="18"/>
        <v>#DIV/0!</v>
      </c>
      <c r="K209" s="645">
        <f t="shared" si="19"/>
        <v>0</v>
      </c>
    </row>
    <row r="210" spans="1:11" s="627" customFormat="1" ht="19.5" hidden="1">
      <c r="A210" s="621"/>
      <c r="B210" s="622" t="s">
        <v>34</v>
      </c>
      <c r="C210" s="623"/>
      <c r="D210" s="624"/>
      <c r="E210" s="625"/>
      <c r="F210" s="626"/>
      <c r="G210" s="626"/>
      <c r="H210" s="642">
        <f t="shared" si="16"/>
        <v>0</v>
      </c>
      <c r="I210" s="646" t="e">
        <f t="shared" si="17"/>
        <v>#DIV/0!</v>
      </c>
      <c r="J210" s="644" t="e">
        <f t="shared" si="18"/>
        <v>#DIV/0!</v>
      </c>
      <c r="K210" s="645">
        <f t="shared" si="19"/>
        <v>0</v>
      </c>
    </row>
    <row r="211" spans="1:11" s="627" customFormat="1" ht="19.5" hidden="1">
      <c r="A211" s="621"/>
      <c r="B211" s="622" t="s">
        <v>35</v>
      </c>
      <c r="C211" s="623"/>
      <c r="D211" s="624"/>
      <c r="E211" s="625"/>
      <c r="F211" s="626"/>
      <c r="G211" s="626"/>
      <c r="H211" s="642">
        <f t="shared" si="16"/>
        <v>0</v>
      </c>
      <c r="I211" s="646" t="e">
        <f t="shared" si="17"/>
        <v>#DIV/0!</v>
      </c>
      <c r="J211" s="644" t="e">
        <f t="shared" si="18"/>
        <v>#DIV/0!</v>
      </c>
      <c r="K211" s="645">
        <f t="shared" si="19"/>
        <v>0</v>
      </c>
    </row>
    <row r="212" spans="1:11" s="627" customFormat="1" ht="19.5" hidden="1">
      <c r="A212" s="621"/>
      <c r="B212" s="622" t="s">
        <v>51</v>
      </c>
      <c r="C212" s="623"/>
      <c r="D212" s="624"/>
      <c r="E212" s="625"/>
      <c r="F212" s="626"/>
      <c r="G212" s="626"/>
      <c r="H212" s="642">
        <f t="shared" si="16"/>
        <v>0</v>
      </c>
      <c r="I212" s="646" t="e">
        <f t="shared" si="17"/>
        <v>#DIV/0!</v>
      </c>
      <c r="J212" s="644" t="e">
        <f t="shared" si="18"/>
        <v>#DIV/0!</v>
      </c>
      <c r="K212" s="645">
        <f t="shared" si="19"/>
        <v>0</v>
      </c>
    </row>
    <row r="213" spans="1:11" s="627" customFormat="1" ht="39" hidden="1">
      <c r="A213" s="621"/>
      <c r="B213" s="622" t="s">
        <v>49</v>
      </c>
      <c r="C213" s="623"/>
      <c r="D213" s="624"/>
      <c r="E213" s="625"/>
      <c r="F213" s="626"/>
      <c r="G213" s="626"/>
      <c r="H213" s="642">
        <f t="shared" si="16"/>
        <v>0</v>
      </c>
      <c r="I213" s="646" t="e">
        <f t="shared" si="17"/>
        <v>#DIV/0!</v>
      </c>
      <c r="J213" s="644" t="e">
        <f t="shared" si="18"/>
        <v>#DIV/0!</v>
      </c>
      <c r="K213" s="645">
        <f t="shared" si="19"/>
        <v>0</v>
      </c>
    </row>
    <row r="214" spans="1:11" s="627" customFormat="1" ht="19.5" hidden="1">
      <c r="A214" s="621"/>
      <c r="B214" s="622" t="s">
        <v>36</v>
      </c>
      <c r="C214" s="623"/>
      <c r="D214" s="624"/>
      <c r="E214" s="625"/>
      <c r="F214" s="626"/>
      <c r="G214" s="626"/>
      <c r="H214" s="642">
        <f t="shared" si="16"/>
        <v>0</v>
      </c>
      <c r="I214" s="646" t="e">
        <f t="shared" si="17"/>
        <v>#DIV/0!</v>
      </c>
      <c r="J214" s="644" t="e">
        <f t="shared" si="18"/>
        <v>#DIV/0!</v>
      </c>
      <c r="K214" s="645">
        <f t="shared" si="19"/>
        <v>0</v>
      </c>
    </row>
    <row r="215" spans="1:11" s="627" customFormat="1" ht="39" hidden="1">
      <c r="A215" s="621"/>
      <c r="B215" s="622" t="s">
        <v>37</v>
      </c>
      <c r="C215" s="623"/>
      <c r="D215" s="624"/>
      <c r="E215" s="625"/>
      <c r="F215" s="626"/>
      <c r="G215" s="626"/>
      <c r="H215" s="642">
        <f t="shared" si="16"/>
        <v>0</v>
      </c>
      <c r="I215" s="646" t="e">
        <f t="shared" si="17"/>
        <v>#DIV/0!</v>
      </c>
      <c r="J215" s="644" t="e">
        <f t="shared" si="18"/>
        <v>#DIV/0!</v>
      </c>
      <c r="K215" s="645">
        <f t="shared" si="19"/>
        <v>0</v>
      </c>
    </row>
    <row r="216" spans="1:11" s="627" customFormat="1" ht="39" hidden="1">
      <c r="A216" s="621"/>
      <c r="B216" s="622" t="s">
        <v>38</v>
      </c>
      <c r="C216" s="623"/>
      <c r="D216" s="624"/>
      <c r="E216" s="625"/>
      <c r="F216" s="626"/>
      <c r="G216" s="626"/>
      <c r="H216" s="642">
        <f t="shared" si="16"/>
        <v>0</v>
      </c>
      <c r="I216" s="646" t="e">
        <f t="shared" si="17"/>
        <v>#DIV/0!</v>
      </c>
      <c r="J216" s="644" t="e">
        <f t="shared" si="18"/>
        <v>#DIV/0!</v>
      </c>
      <c r="K216" s="645">
        <f t="shared" si="19"/>
        <v>0</v>
      </c>
    </row>
    <row r="217" spans="1:11" s="627" customFormat="1" ht="39" hidden="1">
      <c r="A217" s="621"/>
      <c r="B217" s="622" t="s">
        <v>39</v>
      </c>
      <c r="C217" s="623"/>
      <c r="D217" s="624"/>
      <c r="E217" s="625"/>
      <c r="F217" s="626"/>
      <c r="G217" s="626"/>
      <c r="H217" s="642">
        <f t="shared" si="16"/>
        <v>0</v>
      </c>
      <c r="I217" s="646" t="e">
        <f t="shared" si="17"/>
        <v>#DIV/0!</v>
      </c>
      <c r="J217" s="644" t="e">
        <f t="shared" si="18"/>
        <v>#DIV/0!</v>
      </c>
      <c r="K217" s="645">
        <f t="shared" si="19"/>
        <v>0</v>
      </c>
    </row>
    <row r="218" spans="1:11" s="627" customFormat="1" ht="19.5" hidden="1">
      <c r="A218" s="621"/>
      <c r="B218" s="622" t="s">
        <v>40</v>
      </c>
      <c r="C218" s="623"/>
      <c r="D218" s="624"/>
      <c r="E218" s="625"/>
      <c r="F218" s="626"/>
      <c r="G218" s="626"/>
      <c r="H218" s="642">
        <f t="shared" si="16"/>
        <v>0</v>
      </c>
      <c r="I218" s="646" t="e">
        <f t="shared" si="17"/>
        <v>#DIV/0!</v>
      </c>
      <c r="J218" s="644" t="e">
        <f t="shared" si="18"/>
        <v>#DIV/0!</v>
      </c>
      <c r="K218" s="645">
        <f t="shared" si="19"/>
        <v>0</v>
      </c>
    </row>
    <row r="219" spans="1:11" s="627" customFormat="1" ht="19.5" hidden="1">
      <c r="A219" s="621"/>
      <c r="B219" s="622" t="s">
        <v>41</v>
      </c>
      <c r="C219" s="623"/>
      <c r="D219" s="624"/>
      <c r="E219" s="625"/>
      <c r="F219" s="626"/>
      <c r="G219" s="626"/>
      <c r="H219" s="642">
        <f t="shared" si="16"/>
        <v>0</v>
      </c>
      <c r="I219" s="646" t="e">
        <f t="shared" si="17"/>
        <v>#DIV/0!</v>
      </c>
      <c r="J219" s="644" t="e">
        <f t="shared" si="18"/>
        <v>#DIV/0!</v>
      </c>
      <c r="K219" s="645">
        <f t="shared" si="19"/>
        <v>0</v>
      </c>
    </row>
    <row r="220" spans="1:11" s="627" customFormat="1" ht="17.25" customHeight="1" hidden="1">
      <c r="A220" s="621"/>
      <c r="B220" s="622" t="s">
        <v>42</v>
      </c>
      <c r="C220" s="623"/>
      <c r="D220" s="624"/>
      <c r="E220" s="625"/>
      <c r="F220" s="626"/>
      <c r="G220" s="626"/>
      <c r="H220" s="642">
        <f t="shared" si="16"/>
        <v>0</v>
      </c>
      <c r="I220" s="646" t="e">
        <f t="shared" si="17"/>
        <v>#DIV/0!</v>
      </c>
      <c r="J220" s="644" t="e">
        <f t="shared" si="18"/>
        <v>#DIV/0!</v>
      </c>
      <c r="K220" s="645">
        <f t="shared" si="19"/>
        <v>0</v>
      </c>
    </row>
    <row r="221" spans="1:11" s="627" customFormat="1" ht="19.5" hidden="1">
      <c r="A221" s="621"/>
      <c r="B221" s="622" t="s">
        <v>43</v>
      </c>
      <c r="C221" s="623"/>
      <c r="D221" s="624"/>
      <c r="E221" s="625"/>
      <c r="F221" s="626"/>
      <c r="G221" s="626"/>
      <c r="H221" s="642">
        <f t="shared" si="16"/>
        <v>0</v>
      </c>
      <c r="I221" s="646" t="e">
        <f t="shared" si="17"/>
        <v>#DIV/0!</v>
      </c>
      <c r="J221" s="644" t="e">
        <f t="shared" si="18"/>
        <v>#DIV/0!</v>
      </c>
      <c r="K221" s="645">
        <f t="shared" si="19"/>
        <v>0</v>
      </c>
    </row>
    <row r="222" spans="1:11" s="627" customFormat="1" ht="18.75" customHeight="1" hidden="1">
      <c r="A222" s="621"/>
      <c r="B222" s="622" t="s">
        <v>44</v>
      </c>
      <c r="C222" s="623"/>
      <c r="D222" s="624"/>
      <c r="E222" s="625"/>
      <c r="F222" s="626"/>
      <c r="G222" s="626"/>
      <c r="H222" s="642">
        <f t="shared" si="16"/>
        <v>0</v>
      </c>
      <c r="I222" s="646" t="e">
        <f t="shared" si="17"/>
        <v>#DIV/0!</v>
      </c>
      <c r="J222" s="644" t="e">
        <f t="shared" si="18"/>
        <v>#DIV/0!</v>
      </c>
      <c r="K222" s="645">
        <f t="shared" si="19"/>
        <v>0</v>
      </c>
    </row>
    <row r="223" spans="1:11" s="627" customFormat="1" ht="19.5" hidden="1">
      <c r="A223" s="621"/>
      <c r="B223" s="622" t="s">
        <v>45</v>
      </c>
      <c r="C223" s="623"/>
      <c r="D223" s="624"/>
      <c r="E223" s="625"/>
      <c r="F223" s="626"/>
      <c r="G223" s="626"/>
      <c r="H223" s="642">
        <f t="shared" si="16"/>
        <v>0</v>
      </c>
      <c r="I223" s="646" t="e">
        <f t="shared" si="17"/>
        <v>#DIV/0!</v>
      </c>
      <c r="J223" s="644" t="e">
        <f t="shared" si="18"/>
        <v>#DIV/0!</v>
      </c>
      <c r="K223" s="645">
        <f t="shared" si="19"/>
        <v>0</v>
      </c>
    </row>
    <row r="224" spans="1:11" s="627" customFormat="1" ht="39" hidden="1">
      <c r="A224" s="621"/>
      <c r="B224" s="622" t="s">
        <v>0</v>
      </c>
      <c r="C224" s="623"/>
      <c r="D224" s="624"/>
      <c r="E224" s="625"/>
      <c r="F224" s="626"/>
      <c r="G224" s="626"/>
      <c r="H224" s="642">
        <f t="shared" si="16"/>
        <v>0</v>
      </c>
      <c r="I224" s="646" t="e">
        <f t="shared" si="17"/>
        <v>#DIV/0!</v>
      </c>
      <c r="J224" s="644" t="e">
        <f t="shared" si="18"/>
        <v>#DIV/0!</v>
      </c>
      <c r="K224" s="645">
        <f t="shared" si="19"/>
        <v>0</v>
      </c>
    </row>
    <row r="225" spans="1:11" s="627" customFormat="1" ht="39" hidden="1">
      <c r="A225" s="621"/>
      <c r="B225" s="622" t="s">
        <v>59</v>
      </c>
      <c r="C225" s="623"/>
      <c r="D225" s="624"/>
      <c r="E225" s="625"/>
      <c r="F225" s="626"/>
      <c r="G225" s="626"/>
      <c r="H225" s="642">
        <f t="shared" si="16"/>
        <v>0</v>
      </c>
      <c r="I225" s="646" t="e">
        <f t="shared" si="17"/>
        <v>#DIV/0!</v>
      </c>
      <c r="J225" s="644" t="e">
        <f t="shared" si="18"/>
        <v>#DIV/0!</v>
      </c>
      <c r="K225" s="645">
        <f t="shared" si="19"/>
        <v>0</v>
      </c>
    </row>
    <row r="226" spans="1:11" s="627" customFormat="1" ht="19.5" hidden="1">
      <c r="A226" s="621"/>
      <c r="B226" s="622" t="s">
        <v>54</v>
      </c>
      <c r="C226" s="623"/>
      <c r="D226" s="624"/>
      <c r="E226" s="625"/>
      <c r="F226" s="626"/>
      <c r="G226" s="626"/>
      <c r="H226" s="642">
        <f t="shared" si="16"/>
        <v>0</v>
      </c>
      <c r="I226" s="646" t="e">
        <f t="shared" si="17"/>
        <v>#DIV/0!</v>
      </c>
      <c r="J226" s="644" t="e">
        <f t="shared" si="18"/>
        <v>#DIV/0!</v>
      </c>
      <c r="K226" s="645">
        <f t="shared" si="19"/>
        <v>0</v>
      </c>
    </row>
    <row r="227" spans="1:11" s="627" customFormat="1" ht="19.5" hidden="1">
      <c r="A227" s="621"/>
      <c r="B227" s="622" t="s">
        <v>46</v>
      </c>
      <c r="C227" s="623"/>
      <c r="D227" s="624"/>
      <c r="E227" s="625"/>
      <c r="F227" s="626"/>
      <c r="G227" s="626"/>
      <c r="H227" s="642">
        <f t="shared" si="16"/>
        <v>0</v>
      </c>
      <c r="I227" s="646" t="e">
        <f t="shared" si="17"/>
        <v>#DIV/0!</v>
      </c>
      <c r="J227" s="644" t="e">
        <f t="shared" si="18"/>
        <v>#DIV/0!</v>
      </c>
      <c r="K227" s="645">
        <f t="shared" si="19"/>
        <v>0</v>
      </c>
    </row>
    <row r="228" spans="1:11" s="627" customFormat="1" ht="19.5" hidden="1">
      <c r="A228" s="621"/>
      <c r="B228" s="622" t="s">
        <v>47</v>
      </c>
      <c r="C228" s="623"/>
      <c r="D228" s="624"/>
      <c r="E228" s="625"/>
      <c r="F228" s="626"/>
      <c r="G228" s="626"/>
      <c r="H228" s="642">
        <f t="shared" si="16"/>
        <v>0</v>
      </c>
      <c r="I228" s="646" t="e">
        <f t="shared" si="17"/>
        <v>#DIV/0!</v>
      </c>
      <c r="J228" s="644" t="e">
        <f t="shared" si="18"/>
        <v>#DIV/0!</v>
      </c>
      <c r="K228" s="645">
        <f t="shared" si="19"/>
        <v>0</v>
      </c>
    </row>
    <row r="229" spans="1:11" s="610" customFormat="1" ht="19.5">
      <c r="A229" s="611">
        <v>602300</v>
      </c>
      <c r="B229" s="612" t="s">
        <v>33</v>
      </c>
      <c r="C229" s="616">
        <v>887.8</v>
      </c>
      <c r="D229" s="617"/>
      <c r="E229" s="618"/>
      <c r="F229" s="619"/>
      <c r="G229" s="618">
        <v>3035</v>
      </c>
      <c r="H229" s="642">
        <f t="shared" si="16"/>
        <v>3035</v>
      </c>
      <c r="I229" s="646" t="e">
        <f t="shared" si="17"/>
        <v>#DIV/0!</v>
      </c>
      <c r="J229" s="644" t="e">
        <f t="shared" si="18"/>
        <v>#DIV/0!</v>
      </c>
      <c r="K229" s="645">
        <f t="shared" si="19"/>
        <v>2147.2</v>
      </c>
    </row>
    <row r="230" spans="1:11" s="610" customFormat="1" ht="39.75" thickBot="1">
      <c r="A230" s="628">
        <v>602400</v>
      </c>
      <c r="B230" s="629" t="s">
        <v>20</v>
      </c>
      <c r="C230" s="616">
        <v>-1419.8</v>
      </c>
      <c r="D230" s="617"/>
      <c r="E230" s="618">
        <v>-9583.2</v>
      </c>
      <c r="F230" s="619"/>
      <c r="G230" s="618">
        <v>-994.4</v>
      </c>
      <c r="H230" s="647">
        <f t="shared" si="16"/>
        <v>-994.4</v>
      </c>
      <c r="I230" s="648">
        <f t="shared" si="17"/>
        <v>0.10376492194674011</v>
      </c>
      <c r="J230" s="649" t="e">
        <f t="shared" si="18"/>
        <v>#DIV/0!</v>
      </c>
      <c r="K230" s="650">
        <f t="shared" si="19"/>
        <v>425.4</v>
      </c>
    </row>
    <row r="231" spans="1:11" s="12" customFormat="1" ht="21" customHeight="1" hidden="1" thickBot="1">
      <c r="A231" s="255">
        <v>603000</v>
      </c>
      <c r="B231" s="256" t="s">
        <v>28</v>
      </c>
      <c r="C231" s="630">
        <v>0</v>
      </c>
      <c r="D231" s="140"/>
      <c r="E231" s="631"/>
      <c r="F231" s="141"/>
      <c r="G231" s="142"/>
      <c r="H231" s="606">
        <f t="shared" si="16"/>
        <v>0</v>
      </c>
      <c r="I231" s="607" t="e">
        <f t="shared" si="17"/>
        <v>#DIV/0!</v>
      </c>
      <c r="J231" s="608" t="e">
        <f t="shared" si="18"/>
        <v>#DIV/0!</v>
      </c>
      <c r="K231" s="609">
        <f t="shared" si="19"/>
        <v>0</v>
      </c>
    </row>
    <row r="232" spans="1:11" s="12" customFormat="1" ht="37.5" customHeight="1" thickBot="1">
      <c r="A232" s="709" t="s">
        <v>401</v>
      </c>
      <c r="B232" s="717"/>
      <c r="C232" s="632">
        <f>+C203+C231</f>
        <v>224.5</v>
      </c>
      <c r="D232" s="633"/>
      <c r="E232" s="637">
        <f>+E203+E231</f>
        <v>2475.2</v>
      </c>
      <c r="F232" s="634"/>
      <c r="G232" s="635">
        <f>+G203+G231</f>
        <v>-239.3</v>
      </c>
      <c r="H232" s="638">
        <f t="shared" si="16"/>
        <v>-239.3</v>
      </c>
      <c r="I232" s="639">
        <f t="shared" si="17"/>
        <v>-0.09667905623787978</v>
      </c>
      <c r="J232" s="640" t="e">
        <f t="shared" si="18"/>
        <v>#DIV/0!</v>
      </c>
      <c r="K232" s="641">
        <f t="shared" si="19"/>
        <v>-463.8</v>
      </c>
    </row>
    <row r="233" spans="3:11" s="8" customFormat="1" ht="18.75">
      <c r="C233" s="133"/>
      <c r="D233" s="133"/>
      <c r="E233" s="143"/>
      <c r="F233" s="143"/>
      <c r="G233" s="144"/>
      <c r="H233" s="145"/>
      <c r="I233" s="146"/>
      <c r="J233" s="147"/>
      <c r="K233" s="148"/>
    </row>
    <row r="234" spans="3:11" s="8" customFormat="1" ht="18.75">
      <c r="C234" s="134"/>
      <c r="D234" s="134"/>
      <c r="E234" s="149"/>
      <c r="F234" s="149"/>
      <c r="G234" s="150"/>
      <c r="H234" s="151"/>
      <c r="I234" s="147"/>
      <c r="J234" s="147"/>
      <c r="K234" s="148"/>
    </row>
    <row r="235" spans="1:11" s="8" customFormat="1" ht="35.25" customHeight="1">
      <c r="A235" s="718" t="s">
        <v>410</v>
      </c>
      <c r="B235" s="719"/>
      <c r="C235" s="9"/>
      <c r="F235" s="37" t="s">
        <v>411</v>
      </c>
      <c r="G235" s="37"/>
      <c r="H235" s="152"/>
      <c r="I235" s="147"/>
      <c r="J235" s="147"/>
      <c r="K235" s="148"/>
    </row>
    <row r="236" spans="3:11" s="8" customFormat="1" ht="18.75">
      <c r="C236" s="134"/>
      <c r="D236" s="134"/>
      <c r="E236" s="149"/>
      <c r="F236" s="149"/>
      <c r="G236" s="150"/>
      <c r="H236" s="151"/>
      <c r="I236" s="147"/>
      <c r="J236" s="147"/>
      <c r="K236" s="148"/>
    </row>
    <row r="237" spans="3:11" s="8" customFormat="1" ht="18.75">
      <c r="C237" s="134"/>
      <c r="D237" s="134"/>
      <c r="E237" s="149"/>
      <c r="F237" s="149"/>
      <c r="G237" s="150"/>
      <c r="H237" s="151"/>
      <c r="I237" s="147"/>
      <c r="J237" s="147"/>
      <c r="K237" s="148"/>
    </row>
    <row r="238" spans="3:11" s="8" customFormat="1" ht="18.75">
      <c r="C238" s="134"/>
      <c r="D238" s="134"/>
      <c r="E238" s="149"/>
      <c r="F238" s="149"/>
      <c r="G238" s="150"/>
      <c r="H238" s="151"/>
      <c r="I238" s="147"/>
      <c r="J238" s="147"/>
      <c r="K238" s="148"/>
    </row>
    <row r="239" spans="3:11" s="8" customFormat="1" ht="18.75">
      <c r="C239" s="134"/>
      <c r="D239" s="134"/>
      <c r="E239" s="149"/>
      <c r="F239" s="149"/>
      <c r="G239" s="150"/>
      <c r="H239" s="151"/>
      <c r="I239" s="147"/>
      <c r="J239" s="147"/>
      <c r="K239" s="148"/>
    </row>
    <row r="240" spans="3:11" s="8" customFormat="1" ht="18.75">
      <c r="C240" s="134"/>
      <c r="D240" s="134"/>
      <c r="E240" s="149"/>
      <c r="F240" s="149"/>
      <c r="G240" s="150"/>
      <c r="H240" s="151"/>
      <c r="I240" s="147"/>
      <c r="J240" s="147"/>
      <c r="K240" s="148"/>
    </row>
    <row r="241" spans="3:11" s="8" customFormat="1" ht="18.75">
      <c r="C241" s="134"/>
      <c r="D241" s="134"/>
      <c r="E241" s="149"/>
      <c r="F241" s="149"/>
      <c r="G241" s="150"/>
      <c r="H241" s="151"/>
      <c r="I241" s="147"/>
      <c r="J241" s="147"/>
      <c r="K241" s="148"/>
    </row>
    <row r="242" spans="3:11" s="8" customFormat="1" ht="18.75">
      <c r="C242" s="134"/>
      <c r="D242" s="134"/>
      <c r="E242" s="149"/>
      <c r="F242" s="149"/>
      <c r="G242" s="150"/>
      <c r="H242" s="151"/>
      <c r="I242" s="147"/>
      <c r="J242" s="147"/>
      <c r="K242" s="148"/>
    </row>
    <row r="243" spans="3:11" s="8" customFormat="1" ht="18.75">
      <c r="C243" s="134"/>
      <c r="D243" s="134"/>
      <c r="E243" s="149"/>
      <c r="F243" s="149"/>
      <c r="G243" s="150"/>
      <c r="H243" s="151"/>
      <c r="I243" s="147"/>
      <c r="J243" s="147"/>
      <c r="K243" s="148"/>
    </row>
    <row r="244" spans="3:11" s="8" customFormat="1" ht="18.75">
      <c r="C244" s="134"/>
      <c r="D244" s="134"/>
      <c r="E244" s="149"/>
      <c r="F244" s="149"/>
      <c r="G244" s="150"/>
      <c r="H244" s="151"/>
      <c r="I244" s="147"/>
      <c r="J244" s="147"/>
      <c r="K244" s="148"/>
    </row>
    <row r="245" spans="3:11" s="8" customFormat="1" ht="18.75">
      <c r="C245" s="134"/>
      <c r="D245" s="134"/>
      <c r="E245" s="149"/>
      <c r="F245" s="149"/>
      <c r="G245" s="150"/>
      <c r="H245" s="151"/>
      <c r="I245" s="147"/>
      <c r="J245" s="147"/>
      <c r="K245" s="148"/>
    </row>
    <row r="246" spans="3:11" s="8" customFormat="1" ht="18.75">
      <c r="C246" s="134"/>
      <c r="D246" s="134"/>
      <c r="E246" s="149"/>
      <c r="F246" s="149"/>
      <c r="G246" s="150"/>
      <c r="H246" s="151"/>
      <c r="I246" s="147"/>
      <c r="J246" s="147"/>
      <c r="K246" s="148"/>
    </row>
    <row r="247" spans="3:11" s="8" customFormat="1" ht="18.75">
      <c r="C247" s="134"/>
      <c r="D247" s="134"/>
      <c r="E247" s="149"/>
      <c r="F247" s="149"/>
      <c r="G247" s="150"/>
      <c r="H247" s="151"/>
      <c r="I247" s="147"/>
      <c r="J247" s="147"/>
      <c r="K247" s="148"/>
    </row>
    <row r="248" spans="3:11" s="8" customFormat="1" ht="18.75">
      <c r="C248" s="134"/>
      <c r="D248" s="134"/>
      <c r="E248" s="149"/>
      <c r="F248" s="149"/>
      <c r="G248" s="150"/>
      <c r="H248" s="151"/>
      <c r="I248" s="147"/>
      <c r="J248" s="147"/>
      <c r="K248" s="148"/>
    </row>
    <row r="249" spans="3:11" s="8" customFormat="1" ht="18.75">
      <c r="C249" s="134"/>
      <c r="D249" s="134"/>
      <c r="E249" s="149"/>
      <c r="F249" s="149"/>
      <c r="G249" s="150"/>
      <c r="H249" s="151"/>
      <c r="I249" s="147"/>
      <c r="J249" s="147"/>
      <c r="K249" s="148"/>
    </row>
    <row r="250" spans="3:11" s="8" customFormat="1" ht="18.75">
      <c r="C250" s="134"/>
      <c r="D250" s="134"/>
      <c r="E250" s="149"/>
      <c r="F250" s="149"/>
      <c r="G250" s="150"/>
      <c r="H250" s="151"/>
      <c r="I250" s="147"/>
      <c r="J250" s="147"/>
      <c r="K250" s="148"/>
    </row>
    <row r="251" spans="3:11" s="8" customFormat="1" ht="18.75">
      <c r="C251" s="134"/>
      <c r="D251" s="134"/>
      <c r="E251" s="149"/>
      <c r="F251" s="149"/>
      <c r="G251" s="150"/>
      <c r="H251" s="151"/>
      <c r="I251" s="147"/>
      <c r="J251" s="147"/>
      <c r="K251" s="148"/>
    </row>
    <row r="252" spans="3:11" s="8" customFormat="1" ht="18.75">
      <c r="C252" s="134"/>
      <c r="D252" s="134"/>
      <c r="E252" s="149"/>
      <c r="F252" s="149"/>
      <c r="G252" s="150"/>
      <c r="H252" s="151"/>
      <c r="I252" s="147"/>
      <c r="J252" s="147"/>
      <c r="K252" s="148"/>
    </row>
    <row r="253" spans="3:11" s="8" customFormat="1" ht="18.75">
      <c r="C253" s="134"/>
      <c r="D253" s="134"/>
      <c r="E253" s="149"/>
      <c r="F253" s="149"/>
      <c r="G253" s="150"/>
      <c r="H253" s="151"/>
      <c r="I253" s="147"/>
      <c r="J253" s="147"/>
      <c r="K253" s="148"/>
    </row>
    <row r="254" spans="3:11" s="8" customFormat="1" ht="18.75">
      <c r="C254" s="134"/>
      <c r="D254" s="134"/>
      <c r="E254" s="149"/>
      <c r="F254" s="149"/>
      <c r="G254" s="150"/>
      <c r="H254" s="151"/>
      <c r="I254" s="147"/>
      <c r="J254" s="147"/>
      <c r="K254" s="148"/>
    </row>
    <row r="255" spans="3:11" s="8" customFormat="1" ht="18.75">
      <c r="C255" s="134"/>
      <c r="D255" s="134"/>
      <c r="E255" s="149"/>
      <c r="F255" s="149"/>
      <c r="G255" s="150"/>
      <c r="H255" s="151"/>
      <c r="I255" s="147"/>
      <c r="J255" s="147"/>
      <c r="K255" s="148"/>
    </row>
    <row r="256" spans="3:11" s="8" customFormat="1" ht="18.75">
      <c r="C256" s="134"/>
      <c r="D256" s="134"/>
      <c r="E256" s="149"/>
      <c r="F256" s="149"/>
      <c r="G256" s="150"/>
      <c r="H256" s="151"/>
      <c r="I256" s="147"/>
      <c r="J256" s="147"/>
      <c r="K256" s="148"/>
    </row>
    <row r="257" spans="3:11" s="8" customFormat="1" ht="18.75">
      <c r="C257" s="134"/>
      <c r="D257" s="134"/>
      <c r="E257" s="149"/>
      <c r="F257" s="149"/>
      <c r="G257" s="150"/>
      <c r="H257" s="151"/>
      <c r="I257" s="147"/>
      <c r="J257" s="147"/>
      <c r="K257" s="148"/>
    </row>
    <row r="258" spans="3:11" s="8" customFormat="1" ht="18.75">
      <c r="C258" s="134"/>
      <c r="D258" s="134"/>
      <c r="E258" s="149"/>
      <c r="F258" s="149"/>
      <c r="G258" s="150"/>
      <c r="H258" s="151"/>
      <c r="I258" s="147"/>
      <c r="J258" s="147"/>
      <c r="K258" s="148"/>
    </row>
    <row r="259" spans="3:11" s="8" customFormat="1" ht="18.75">
      <c r="C259" s="134"/>
      <c r="D259" s="134"/>
      <c r="E259" s="149"/>
      <c r="F259" s="149"/>
      <c r="G259" s="150"/>
      <c r="H259" s="151"/>
      <c r="I259" s="147"/>
      <c r="J259" s="147"/>
      <c r="K259" s="148"/>
    </row>
  </sheetData>
  <sheetProtection/>
  <mergeCells count="16">
    <mergeCell ref="G4:G5"/>
    <mergeCell ref="A200:K200"/>
    <mergeCell ref="H4:H5"/>
    <mergeCell ref="A7:K7"/>
    <mergeCell ref="A232:B232"/>
    <mergeCell ref="A235:B235"/>
    <mergeCell ref="H1:K1"/>
    <mergeCell ref="A202:K202"/>
    <mergeCell ref="I4:J4"/>
    <mergeCell ref="A4:A5"/>
    <mergeCell ref="B4:B5"/>
    <mergeCell ref="C4:C5"/>
    <mergeCell ref="D4:D5"/>
    <mergeCell ref="A2:K2"/>
    <mergeCell ref="E4:E5"/>
    <mergeCell ref="F4:F5"/>
  </mergeCells>
  <printOptions horizontalCentered="1"/>
  <pageMargins left="0.2362204724409449" right="0.2362204724409449" top="1.1811023622047245" bottom="0.3937007874015748" header="0" footer="0"/>
  <pageSetup fitToHeight="5" horizontalDpi="600" verticalDpi="600" orientation="landscape" paperSize="9" scale="50" r:id="rId1"/>
  <headerFooter alignWithMargins="0">
    <oddFooter>&amp;C&amp;P</oddFooter>
  </headerFooter>
  <rowBreaks count="7" manualBreakCount="7">
    <brk id="22" max="10" man="1"/>
    <brk id="43" max="10" man="1"/>
    <brk id="63" max="10" man="1"/>
    <brk id="97" max="10" man="1"/>
    <brk id="121" max="10" man="1"/>
    <brk id="140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7"/>
  <sheetViews>
    <sheetView showZeros="0" zoomScale="80" zoomScaleNormal="80" zoomScaleSheetLayoutView="75" zoomScalePageLayoutView="0" workbookViewId="0" topLeftCell="A1">
      <selection activeCell="W1" sqref="W1"/>
    </sheetView>
  </sheetViews>
  <sheetFormatPr defaultColWidth="9.00390625" defaultRowHeight="12.75"/>
  <cols>
    <col min="1" max="1" width="13.625" style="8" customWidth="1"/>
    <col min="2" max="2" width="99.375" style="8" customWidth="1"/>
    <col min="3" max="3" width="18.625" style="8" customWidth="1"/>
    <col min="4" max="4" width="18.75390625" style="8" customWidth="1"/>
    <col min="5" max="5" width="18.00390625" style="12" customWidth="1"/>
    <col min="6" max="6" width="14.375" style="8" customWidth="1"/>
    <col min="7" max="7" width="18.125" style="8" customWidth="1"/>
    <col min="8" max="8" width="6.625" style="8" customWidth="1"/>
    <col min="9" max="9" width="5.25390625" style="8" customWidth="1"/>
    <col min="10" max="16384" width="9.125" style="8" customWidth="1"/>
  </cols>
  <sheetData>
    <row r="1" spans="5:7" ht="111" customHeight="1">
      <c r="E1" s="720" t="s">
        <v>412</v>
      </c>
      <c r="F1" s="721"/>
      <c r="G1" s="721"/>
    </row>
    <row r="2" ht="12" customHeight="1"/>
    <row r="3" spans="1:9" ht="31.5" customHeight="1" thickBot="1">
      <c r="A3" s="722" t="s">
        <v>405</v>
      </c>
      <c r="B3" s="723"/>
      <c r="C3" s="723"/>
      <c r="D3" s="723"/>
      <c r="E3" s="723"/>
      <c r="F3" s="723"/>
      <c r="G3" s="723"/>
      <c r="H3" s="667"/>
      <c r="I3" s="667"/>
    </row>
    <row r="4" spans="1:7" s="11" customFormat="1" ht="74.25" customHeight="1" thickBot="1">
      <c r="A4" s="14" t="s">
        <v>1</v>
      </c>
      <c r="B4" s="15" t="s">
        <v>2</v>
      </c>
      <c r="C4" s="10" t="s">
        <v>387</v>
      </c>
      <c r="D4" s="291" t="s">
        <v>317</v>
      </c>
      <c r="E4" s="293" t="s">
        <v>55</v>
      </c>
      <c r="F4" s="292" t="s">
        <v>48</v>
      </c>
      <c r="G4" s="294" t="s">
        <v>388</v>
      </c>
    </row>
    <row r="5" spans="1:7" s="11" customFormat="1" ht="21" customHeight="1" thickBot="1">
      <c r="A5" s="14"/>
      <c r="B5" s="733" t="s">
        <v>18</v>
      </c>
      <c r="C5" s="734"/>
      <c r="D5" s="734"/>
      <c r="E5" s="734"/>
      <c r="F5" s="735"/>
      <c r="G5" s="294"/>
    </row>
    <row r="6" spans="1:7" s="70" customFormat="1" ht="24" customHeight="1" thickBot="1">
      <c r="A6" s="333">
        <v>10000000</v>
      </c>
      <c r="B6" s="341" t="s">
        <v>3</v>
      </c>
      <c r="C6" s="334">
        <f aca="true" t="shared" si="0" ref="C6:E7">C7</f>
        <v>28.291999999999998</v>
      </c>
      <c r="D6" s="336">
        <f t="shared" si="0"/>
        <v>51</v>
      </c>
      <c r="E6" s="338">
        <f t="shared" si="0"/>
        <v>27.867000000000004</v>
      </c>
      <c r="F6" s="337">
        <f aca="true" t="shared" si="1" ref="F6:F28">IF(D6=0,"",$E6/D6*100)</f>
        <v>54.64117647058825</v>
      </c>
      <c r="G6" s="268">
        <f>E6-C6</f>
        <v>-0.4249999999999936</v>
      </c>
    </row>
    <row r="7" spans="1:7" s="11" customFormat="1" ht="23.25" customHeight="1" thickBot="1">
      <c r="A7" s="305">
        <v>19000000</v>
      </c>
      <c r="B7" s="335" t="s">
        <v>58</v>
      </c>
      <c r="C7" s="334">
        <f t="shared" si="0"/>
        <v>28.291999999999998</v>
      </c>
      <c r="D7" s="336">
        <f t="shared" si="0"/>
        <v>51</v>
      </c>
      <c r="E7" s="340">
        <f t="shared" si="0"/>
        <v>27.867000000000004</v>
      </c>
      <c r="F7" s="339">
        <f t="shared" si="1"/>
        <v>54.64117647058825</v>
      </c>
      <c r="G7" s="268">
        <f aca="true" t="shared" si="2" ref="G7:G75">E7-C7</f>
        <v>-0.4249999999999936</v>
      </c>
    </row>
    <row r="8" spans="1:7" s="11" customFormat="1" ht="20.25" customHeight="1" thickBot="1">
      <c r="A8" s="304">
        <v>19010000</v>
      </c>
      <c r="B8" s="330" t="s">
        <v>19</v>
      </c>
      <c r="C8" s="331">
        <f>C9+C10+C11</f>
        <v>28.291999999999998</v>
      </c>
      <c r="D8" s="331">
        <f>D9+D10+D11</f>
        <v>51</v>
      </c>
      <c r="E8" s="331">
        <f>E9+E10+E11</f>
        <v>27.867000000000004</v>
      </c>
      <c r="F8" s="332">
        <f t="shared" si="1"/>
        <v>54.64117647058825</v>
      </c>
      <c r="G8" s="280">
        <f t="shared" si="2"/>
        <v>-0.4249999999999936</v>
      </c>
    </row>
    <row r="9" spans="1:7" s="11" customFormat="1" ht="36" customHeight="1" thickBot="1">
      <c r="A9" s="20" t="s">
        <v>99</v>
      </c>
      <c r="B9" s="19" t="s">
        <v>74</v>
      </c>
      <c r="C9" s="286">
        <v>18.083</v>
      </c>
      <c r="D9" s="30">
        <v>28.1</v>
      </c>
      <c r="E9" s="31">
        <v>18.39</v>
      </c>
      <c r="F9" s="123">
        <f t="shared" si="1"/>
        <v>65.44483985765125</v>
      </c>
      <c r="G9" s="277">
        <f t="shared" si="2"/>
        <v>0.30700000000000216</v>
      </c>
    </row>
    <row r="10" spans="1:7" s="5" customFormat="1" ht="26.25" customHeight="1" thickBot="1">
      <c r="A10" s="20" t="s">
        <v>100</v>
      </c>
      <c r="B10" s="19" t="s">
        <v>75</v>
      </c>
      <c r="C10" s="286">
        <v>1.29</v>
      </c>
      <c r="D10" s="30">
        <v>2.6</v>
      </c>
      <c r="E10" s="31">
        <v>1.737</v>
      </c>
      <c r="F10" s="123">
        <f t="shared" si="1"/>
        <v>66.8076923076923</v>
      </c>
      <c r="G10" s="277">
        <f t="shared" si="2"/>
        <v>0.44700000000000006</v>
      </c>
    </row>
    <row r="11" spans="1:7" s="2" customFormat="1" ht="40.5" customHeight="1" thickBot="1">
      <c r="A11" s="43" t="s">
        <v>101</v>
      </c>
      <c r="B11" s="44" t="s">
        <v>76</v>
      </c>
      <c r="C11" s="287">
        <v>8.919</v>
      </c>
      <c r="D11" s="32">
        <v>20.3</v>
      </c>
      <c r="E11" s="114">
        <v>7.74</v>
      </c>
      <c r="F11" s="124">
        <f t="shared" si="1"/>
        <v>38.12807881773399</v>
      </c>
      <c r="G11" s="277">
        <f t="shared" si="2"/>
        <v>-1.1790000000000003</v>
      </c>
    </row>
    <row r="12" spans="1:7" s="73" customFormat="1" ht="21" thickBot="1">
      <c r="A12" s="69">
        <v>20000000</v>
      </c>
      <c r="B12" s="71" t="s">
        <v>6</v>
      </c>
      <c r="C12" s="72">
        <f>C13+C16</f>
        <v>1383.174</v>
      </c>
      <c r="D12" s="72">
        <f>D13+D16</f>
        <v>1548.5</v>
      </c>
      <c r="E12" s="115">
        <f>E13+E16</f>
        <v>3275.402</v>
      </c>
      <c r="F12" s="125">
        <f t="shared" si="1"/>
        <v>211.52095576364223</v>
      </c>
      <c r="G12" s="264">
        <f t="shared" si="2"/>
        <v>1892.228</v>
      </c>
    </row>
    <row r="13" spans="1:7" s="2" customFormat="1" ht="21" thickBot="1">
      <c r="A13" s="296">
        <v>24000000</v>
      </c>
      <c r="B13" s="298" t="s">
        <v>81</v>
      </c>
      <c r="C13" s="300">
        <f>C14+C15</f>
        <v>13.349</v>
      </c>
      <c r="D13" s="300">
        <f>D14+D15</f>
        <v>5</v>
      </c>
      <c r="E13" s="300">
        <f>E14+E15</f>
        <v>0.433</v>
      </c>
      <c r="F13" s="303">
        <f t="shared" si="1"/>
        <v>8.66</v>
      </c>
      <c r="G13" s="268">
        <f t="shared" si="2"/>
        <v>-12.916</v>
      </c>
    </row>
    <row r="14" spans="1:7" s="2" customFormat="1" ht="39" customHeight="1">
      <c r="A14" s="295">
        <v>24062100</v>
      </c>
      <c r="B14" s="297" t="s">
        <v>117</v>
      </c>
      <c r="C14" s="299">
        <v>13.349</v>
      </c>
      <c r="D14" s="301">
        <v>5</v>
      </c>
      <c r="E14" s="301">
        <v>0.433</v>
      </c>
      <c r="F14" s="302">
        <f t="shared" si="1"/>
        <v>8.66</v>
      </c>
      <c r="G14" s="280">
        <f t="shared" si="2"/>
        <v>-12.916</v>
      </c>
    </row>
    <row r="15" spans="1:7" s="2" customFormat="1" ht="40.5" customHeight="1" hidden="1">
      <c r="A15" s="23">
        <v>24170000</v>
      </c>
      <c r="B15" s="22" t="s">
        <v>162</v>
      </c>
      <c r="C15" s="288"/>
      <c r="D15" s="41">
        <v>0</v>
      </c>
      <c r="E15" s="41">
        <v>0</v>
      </c>
      <c r="F15" s="126">
        <f t="shared" si="1"/>
      </c>
      <c r="G15" s="263">
        <f t="shared" si="2"/>
        <v>0</v>
      </c>
    </row>
    <row r="16" spans="1:7" s="2" customFormat="1" ht="20.25" customHeight="1" thickBot="1">
      <c r="A16" s="6">
        <v>25000000</v>
      </c>
      <c r="B16" s="7" t="s">
        <v>10</v>
      </c>
      <c r="C16" s="289">
        <v>1369.825</v>
      </c>
      <c r="D16" s="42">
        <v>1543.5</v>
      </c>
      <c r="E16" s="42">
        <v>3274.969</v>
      </c>
      <c r="F16" s="126">
        <f>IF(D16=0,"",$E16/D16*100)</f>
        <v>212.17810171687722</v>
      </c>
      <c r="G16" s="263">
        <f t="shared" si="2"/>
        <v>1905.144</v>
      </c>
    </row>
    <row r="17" spans="1:7" s="2" customFormat="1" ht="21" hidden="1" thickBot="1">
      <c r="A17" s="38">
        <v>30000000</v>
      </c>
      <c r="B17" s="39" t="s">
        <v>29</v>
      </c>
      <c r="C17" s="121"/>
      <c r="D17" s="40">
        <f>+D18</f>
        <v>0</v>
      </c>
      <c r="E17" s="116">
        <f>+E18</f>
        <v>0</v>
      </c>
      <c r="F17" s="126">
        <f aca="true" t="shared" si="3" ref="F17:F23">IF(D17=0,"",$E17/D17*100)</f>
      </c>
      <c r="G17" s="263">
        <f t="shared" si="2"/>
        <v>0</v>
      </c>
    </row>
    <row r="18" spans="1:7" s="5" customFormat="1" ht="25.5" customHeight="1" hidden="1" thickBot="1">
      <c r="A18" s="4">
        <v>31010000</v>
      </c>
      <c r="B18" s="3" t="s">
        <v>85</v>
      </c>
      <c r="C18" s="3"/>
      <c r="D18" s="34">
        <v>0</v>
      </c>
      <c r="E18" s="117">
        <v>0</v>
      </c>
      <c r="F18" s="126">
        <f t="shared" si="3"/>
      </c>
      <c r="G18" s="263">
        <f t="shared" si="2"/>
        <v>0</v>
      </c>
    </row>
    <row r="19" spans="1:7" s="5" customFormat="1" ht="25.5" customHeight="1" hidden="1" thickBot="1">
      <c r="A19" s="24">
        <v>40000000</v>
      </c>
      <c r="B19" s="25" t="s">
        <v>56</v>
      </c>
      <c r="C19" s="122"/>
      <c r="D19" s="35">
        <f>D20</f>
        <v>0</v>
      </c>
      <c r="E19" s="118">
        <f>E20</f>
        <v>0</v>
      </c>
      <c r="F19" s="126">
        <f t="shared" si="3"/>
      </c>
      <c r="G19" s="263">
        <f t="shared" si="2"/>
        <v>0</v>
      </c>
    </row>
    <row r="20" spans="1:7" s="5" customFormat="1" ht="25.5" customHeight="1" hidden="1">
      <c r="A20" s="16">
        <v>41030000</v>
      </c>
      <c r="B20" s="17" t="s">
        <v>9</v>
      </c>
      <c r="C20" s="17"/>
      <c r="D20" s="33">
        <f>D21+D22</f>
        <v>0</v>
      </c>
      <c r="E20" s="33">
        <f>E21</f>
        <v>0</v>
      </c>
      <c r="F20" s="126">
        <f t="shared" si="3"/>
      </c>
      <c r="G20" s="263">
        <f t="shared" si="2"/>
        <v>0</v>
      </c>
    </row>
    <row r="21" spans="1:7" s="5" customFormat="1" ht="15" customHeight="1" hidden="1">
      <c r="A21" s="18"/>
      <c r="B21" s="26"/>
      <c r="C21" s="26"/>
      <c r="D21" s="33">
        <v>0</v>
      </c>
      <c r="E21" s="33">
        <v>0</v>
      </c>
      <c r="F21" s="126">
        <f t="shared" si="3"/>
      </c>
      <c r="G21" s="263">
        <f t="shared" si="2"/>
        <v>0</v>
      </c>
    </row>
    <row r="22" spans="1:7" s="5" customFormat="1" ht="16.5" customHeight="1" hidden="1" thickBot="1">
      <c r="A22" s="27"/>
      <c r="B22" s="28"/>
      <c r="C22" s="28"/>
      <c r="D22" s="36">
        <v>0</v>
      </c>
      <c r="E22" s="119">
        <v>0</v>
      </c>
      <c r="F22" s="306">
        <f t="shared" si="3"/>
      </c>
      <c r="G22" s="264">
        <f t="shared" si="2"/>
        <v>0</v>
      </c>
    </row>
    <row r="23" spans="1:7" s="5" customFormat="1" ht="21" customHeight="1" thickBot="1">
      <c r="A23" s="305">
        <v>30000000</v>
      </c>
      <c r="B23" s="329" t="s">
        <v>29</v>
      </c>
      <c r="C23" s="307">
        <f>C24</f>
        <v>0</v>
      </c>
      <c r="D23" s="308">
        <f>D24</f>
        <v>0</v>
      </c>
      <c r="E23" s="309">
        <f>E24</f>
        <v>2.6</v>
      </c>
      <c r="F23" s="311">
        <f t="shared" si="3"/>
      </c>
      <c r="G23" s="310">
        <f t="shared" si="2"/>
        <v>2.6</v>
      </c>
    </row>
    <row r="24" spans="1:7" s="5" customFormat="1" ht="38.25" customHeight="1" thickBot="1">
      <c r="A24" s="312">
        <v>31030000</v>
      </c>
      <c r="B24" s="313" t="s">
        <v>376</v>
      </c>
      <c r="C24" s="313"/>
      <c r="D24" s="314"/>
      <c r="E24" s="314">
        <v>2.6</v>
      </c>
      <c r="F24" s="315">
        <f>IF(D24=0,"",$E24/D24*100)</f>
      </c>
      <c r="G24" s="316">
        <f t="shared" si="2"/>
        <v>2.6</v>
      </c>
    </row>
    <row r="25" spans="1:7" s="60" customFormat="1" ht="16.5" customHeight="1" thickBot="1">
      <c r="A25" s="318">
        <v>50000000</v>
      </c>
      <c r="B25" s="319" t="s">
        <v>198</v>
      </c>
      <c r="C25" s="320">
        <f>C26</f>
        <v>100</v>
      </c>
      <c r="D25" s="321">
        <f>D26</f>
        <v>50</v>
      </c>
      <c r="E25" s="322">
        <f>E26</f>
        <v>0</v>
      </c>
      <c r="F25" s="323">
        <f t="shared" si="1"/>
        <v>0</v>
      </c>
      <c r="G25" s="310">
        <f t="shared" si="2"/>
        <v>-100</v>
      </c>
    </row>
    <row r="26" spans="1:7" s="5" customFormat="1" ht="40.5" customHeight="1" thickBot="1">
      <c r="A26" s="4">
        <v>50000000</v>
      </c>
      <c r="B26" s="3" t="s">
        <v>199</v>
      </c>
      <c r="C26" s="290">
        <v>100</v>
      </c>
      <c r="D26" s="36">
        <v>50</v>
      </c>
      <c r="E26" s="36">
        <v>0</v>
      </c>
      <c r="F26" s="127">
        <f t="shared" si="1"/>
        <v>0</v>
      </c>
      <c r="G26" s="317">
        <f t="shared" si="2"/>
        <v>-100</v>
      </c>
    </row>
    <row r="27" spans="1:7" s="64" customFormat="1" ht="24.75" customHeight="1" thickBot="1">
      <c r="A27" s="736" t="s">
        <v>57</v>
      </c>
      <c r="B27" s="737"/>
      <c r="C27" s="120">
        <f>C6+C12+C17+C19+C25+C23</f>
        <v>1511.466</v>
      </c>
      <c r="D27" s="324">
        <f>D6+D12+D17+D19+D25+D23</f>
        <v>1649.5</v>
      </c>
      <c r="E27" s="120">
        <f>E6+E12+E17+E19+E25+E23</f>
        <v>3305.869</v>
      </c>
      <c r="F27" s="128">
        <f t="shared" si="1"/>
        <v>200.41642922097606</v>
      </c>
      <c r="G27" s="268">
        <f t="shared" si="2"/>
        <v>1794.4030000000002</v>
      </c>
    </row>
    <row r="28" spans="1:7" s="74" customFormat="1" ht="30.75" customHeight="1" thickBot="1">
      <c r="A28" s="738" t="s">
        <v>21</v>
      </c>
      <c r="B28" s="739"/>
      <c r="C28" s="325"/>
      <c r="D28" s="326">
        <f>D27</f>
        <v>1649.5</v>
      </c>
      <c r="E28" s="328">
        <f>E27</f>
        <v>3305.869</v>
      </c>
      <c r="F28" s="327">
        <f t="shared" si="1"/>
        <v>200.41642922097606</v>
      </c>
      <c r="G28" s="268">
        <f t="shared" si="2"/>
        <v>3305.869</v>
      </c>
    </row>
    <row r="29" spans="1:8" s="79" customFormat="1" ht="18.75" thickBot="1">
      <c r="A29" s="730" t="s">
        <v>23</v>
      </c>
      <c r="B29" s="731"/>
      <c r="C29" s="731"/>
      <c r="D29" s="731"/>
      <c r="E29" s="731"/>
      <c r="F29" s="731"/>
      <c r="G29" s="732"/>
      <c r="H29" s="342"/>
    </row>
    <row r="30" spans="1:8" s="75" customFormat="1" ht="21" thickBot="1">
      <c r="A30" s="397" t="s">
        <v>139</v>
      </c>
      <c r="B30" s="344" t="s">
        <v>24</v>
      </c>
      <c r="C30" s="345">
        <f>C31</f>
        <v>48.6</v>
      </c>
      <c r="D30" s="346">
        <f>D31</f>
        <v>50</v>
      </c>
      <c r="E30" s="347">
        <f>E31</f>
        <v>7.4</v>
      </c>
      <c r="F30" s="129">
        <f aca="true" t="shared" si="4" ref="F30:F77">IF(D30=0,"",IF(($E30/D30*100)&gt;=200,"В/100",$E30/D30*100))</f>
        <v>14.800000000000002</v>
      </c>
      <c r="G30" s="268">
        <f t="shared" si="2"/>
        <v>-41.2</v>
      </c>
      <c r="H30" s="348"/>
    </row>
    <row r="31" spans="1:8" s="355" customFormat="1" ht="59.25" thickBot="1">
      <c r="A31" s="368" t="s">
        <v>200</v>
      </c>
      <c r="B31" s="349" t="s">
        <v>201</v>
      </c>
      <c r="C31" s="350">
        <v>48.6</v>
      </c>
      <c r="D31" s="351">
        <v>50</v>
      </c>
      <c r="E31" s="352">
        <v>7.4</v>
      </c>
      <c r="F31" s="353">
        <f t="shared" si="4"/>
        <v>14.800000000000002</v>
      </c>
      <c r="G31" s="284">
        <f t="shared" si="2"/>
        <v>-41.2</v>
      </c>
      <c r="H31" s="354"/>
    </row>
    <row r="32" spans="1:7" s="75" customFormat="1" ht="21" thickBot="1">
      <c r="A32" s="343" t="s">
        <v>140</v>
      </c>
      <c r="B32" s="344" t="s">
        <v>25</v>
      </c>
      <c r="C32" s="347">
        <f>C33+C34+C35+C36+C38+C40+C41+C42+C43+C39+C37</f>
        <v>652.3</v>
      </c>
      <c r="D32" s="347">
        <f>D33+D34+D35+D36+D38+D40+D41+D42+D43+D39+D37</f>
        <v>2315.4000000000005</v>
      </c>
      <c r="E32" s="347">
        <f>E33+E34+E35+E36+E38+E40+E41+E42+E43+E39+E37</f>
        <v>1293.1</v>
      </c>
      <c r="F32" s="129">
        <f t="shared" si="4"/>
        <v>55.84780167573635</v>
      </c>
      <c r="G32" s="268">
        <f t="shared" si="2"/>
        <v>640.8</v>
      </c>
    </row>
    <row r="33" spans="1:7" s="359" customFormat="1" ht="19.5">
      <c r="A33" s="356" t="s">
        <v>208</v>
      </c>
      <c r="B33" s="357" t="s">
        <v>209</v>
      </c>
      <c r="C33" s="350">
        <v>163.4</v>
      </c>
      <c r="D33" s="351">
        <v>563.7</v>
      </c>
      <c r="E33" s="358">
        <v>276.9</v>
      </c>
      <c r="F33" s="130">
        <f t="shared" si="4"/>
        <v>49.12187333688131</v>
      </c>
      <c r="G33" s="280">
        <f t="shared" si="2"/>
        <v>113.49999999999997</v>
      </c>
    </row>
    <row r="34" spans="1:7" s="359" customFormat="1" ht="19.5">
      <c r="A34" s="360" t="s">
        <v>228</v>
      </c>
      <c r="B34" s="361" t="s">
        <v>229</v>
      </c>
      <c r="C34" s="362">
        <v>420.5</v>
      </c>
      <c r="D34" s="363">
        <v>1562.4</v>
      </c>
      <c r="E34" s="364">
        <v>1000.8</v>
      </c>
      <c r="F34" s="130">
        <f t="shared" si="4"/>
        <v>64.05529953917049</v>
      </c>
      <c r="G34" s="277">
        <f t="shared" si="2"/>
        <v>580.3</v>
      </c>
    </row>
    <row r="35" spans="1:7" s="359" customFormat="1" ht="19.5" hidden="1">
      <c r="A35" s="360" t="s">
        <v>308</v>
      </c>
      <c r="B35" s="361" t="s">
        <v>229</v>
      </c>
      <c r="C35" s="362"/>
      <c r="D35" s="365"/>
      <c r="E35" s="364"/>
      <c r="F35" s="130">
        <f t="shared" si="4"/>
      </c>
      <c r="G35" s="277">
        <f t="shared" si="2"/>
        <v>0</v>
      </c>
    </row>
    <row r="36" spans="1:7" s="359" customFormat="1" ht="39">
      <c r="A36" s="366" t="s">
        <v>210</v>
      </c>
      <c r="B36" s="361" t="s">
        <v>211</v>
      </c>
      <c r="C36" s="362">
        <v>24.4</v>
      </c>
      <c r="D36" s="363">
        <v>10</v>
      </c>
      <c r="E36" s="364"/>
      <c r="F36" s="130">
        <f t="shared" si="4"/>
        <v>0</v>
      </c>
      <c r="G36" s="277">
        <f t="shared" si="2"/>
        <v>-24.4</v>
      </c>
    </row>
    <row r="37" spans="1:7" s="359" customFormat="1" ht="19.5">
      <c r="A37" s="366">
        <v>1141</v>
      </c>
      <c r="B37" s="361" t="s">
        <v>233</v>
      </c>
      <c r="C37" s="362"/>
      <c r="D37" s="363">
        <v>44.4</v>
      </c>
      <c r="E37" s="364">
        <v>14.4</v>
      </c>
      <c r="F37" s="130">
        <f t="shared" si="4"/>
        <v>32.432432432432435</v>
      </c>
      <c r="G37" s="277">
        <f t="shared" si="2"/>
        <v>14.4</v>
      </c>
    </row>
    <row r="38" spans="1:7" s="359" customFormat="1" ht="19.5">
      <c r="A38" s="366" t="s">
        <v>212</v>
      </c>
      <c r="B38" s="361" t="s">
        <v>213</v>
      </c>
      <c r="C38" s="367">
        <v>44</v>
      </c>
      <c r="D38" s="363">
        <v>60</v>
      </c>
      <c r="E38" s="364">
        <v>1</v>
      </c>
      <c r="F38" s="130">
        <f t="shared" si="4"/>
        <v>1.6666666666666667</v>
      </c>
      <c r="G38" s="277">
        <f t="shared" si="2"/>
        <v>-43</v>
      </c>
    </row>
    <row r="39" spans="1:7" s="359" customFormat="1" ht="19.5" hidden="1">
      <c r="A39" s="366">
        <v>1141</v>
      </c>
      <c r="B39" s="361" t="s">
        <v>233</v>
      </c>
      <c r="C39" s="362"/>
      <c r="D39" s="365"/>
      <c r="E39" s="364"/>
      <c r="F39" s="130">
        <f t="shared" si="4"/>
      </c>
      <c r="G39" s="277">
        <f t="shared" si="2"/>
        <v>0</v>
      </c>
    </row>
    <row r="40" spans="1:7" s="359" customFormat="1" ht="39" hidden="1">
      <c r="A40" s="366" t="s">
        <v>236</v>
      </c>
      <c r="B40" s="361" t="s">
        <v>237</v>
      </c>
      <c r="C40" s="362"/>
      <c r="D40" s="365"/>
      <c r="E40" s="364"/>
      <c r="F40" s="130">
        <f t="shared" si="4"/>
      </c>
      <c r="G40" s="277">
        <f t="shared" si="2"/>
        <v>0</v>
      </c>
    </row>
    <row r="41" spans="1:7" s="359" customFormat="1" ht="58.5" hidden="1">
      <c r="A41" s="366" t="s">
        <v>240</v>
      </c>
      <c r="B41" s="361" t="s">
        <v>241</v>
      </c>
      <c r="C41" s="362"/>
      <c r="D41" s="365"/>
      <c r="E41" s="364"/>
      <c r="F41" s="130">
        <f t="shared" si="4"/>
      </c>
      <c r="G41" s="277">
        <f t="shared" si="2"/>
        <v>0</v>
      </c>
    </row>
    <row r="42" spans="1:7" s="359" customFormat="1" ht="58.5" hidden="1">
      <c r="A42" s="366" t="s">
        <v>242</v>
      </c>
      <c r="B42" s="361" t="s">
        <v>243</v>
      </c>
      <c r="C42" s="362"/>
      <c r="D42" s="365"/>
      <c r="E42" s="364"/>
      <c r="F42" s="130">
        <f t="shared" si="4"/>
      </c>
      <c r="G42" s="277">
        <f t="shared" si="2"/>
        <v>0</v>
      </c>
    </row>
    <row r="43" spans="1:7" s="355" customFormat="1" ht="40.5" customHeight="1" thickBot="1">
      <c r="A43" s="368" t="s">
        <v>244</v>
      </c>
      <c r="B43" s="369" t="s">
        <v>245</v>
      </c>
      <c r="C43" s="362"/>
      <c r="D43" s="363">
        <v>74.9</v>
      </c>
      <c r="E43" s="364"/>
      <c r="F43" s="353">
        <f t="shared" si="4"/>
        <v>0</v>
      </c>
      <c r="G43" s="275">
        <f t="shared" si="2"/>
        <v>0</v>
      </c>
    </row>
    <row r="44" spans="1:7" s="75" customFormat="1" ht="21" thickBot="1">
      <c r="A44" s="343" t="s">
        <v>168</v>
      </c>
      <c r="B44" s="344" t="s">
        <v>169</v>
      </c>
      <c r="C44" s="370">
        <f>C46</f>
        <v>1000</v>
      </c>
      <c r="D44" s="371">
        <f>D45</f>
        <v>0</v>
      </c>
      <c r="E44" s="347">
        <f>E45</f>
        <v>0</v>
      </c>
      <c r="F44" s="129">
        <f>IF(D44=0,"",IF(($E44/D44*100)&gt;=200,"В/100",$E44/D44*100))</f>
      </c>
      <c r="G44" s="268">
        <f t="shared" si="2"/>
        <v>-1000</v>
      </c>
    </row>
    <row r="45" spans="1:7" s="377" customFormat="1" ht="21" hidden="1" thickBot="1">
      <c r="A45" s="372" t="s">
        <v>218</v>
      </c>
      <c r="B45" s="373" t="s">
        <v>219</v>
      </c>
      <c r="C45" s="374"/>
      <c r="D45" s="375"/>
      <c r="E45" s="376"/>
      <c r="F45" s="353">
        <f>IF(D45=0,"",IF(($E45/D45*100)&gt;=200,"В/100",$E45/D45*100))</f>
      </c>
      <c r="G45" s="274">
        <f t="shared" si="2"/>
        <v>0</v>
      </c>
    </row>
    <row r="46" spans="1:7" s="377" customFormat="1" ht="21" thickBot="1">
      <c r="A46" s="398">
        <v>2010</v>
      </c>
      <c r="B46" s="378" t="s">
        <v>219</v>
      </c>
      <c r="C46" s="379">
        <v>1000</v>
      </c>
      <c r="D46" s="380"/>
      <c r="E46" s="381"/>
      <c r="F46" s="382"/>
      <c r="G46" s="283">
        <f t="shared" si="2"/>
        <v>-1000</v>
      </c>
    </row>
    <row r="47" spans="1:8" s="153" customFormat="1" ht="21" thickBot="1">
      <c r="A47" s="696" t="s">
        <v>141</v>
      </c>
      <c r="B47" s="344" t="s">
        <v>146</v>
      </c>
      <c r="C47" s="347">
        <f>C48+C51</f>
        <v>229.2</v>
      </c>
      <c r="D47" s="346">
        <f>D48+D49+D50</f>
        <v>828.6</v>
      </c>
      <c r="E47" s="347">
        <f>E48+E49+E50</f>
        <v>372</v>
      </c>
      <c r="F47" s="269">
        <f t="shared" si="4"/>
        <v>44.89500362056481</v>
      </c>
      <c r="G47" s="268">
        <f t="shared" si="2"/>
        <v>142.8</v>
      </c>
      <c r="H47" s="270"/>
    </row>
    <row r="48" spans="1:7" s="385" customFormat="1" ht="42" customHeight="1">
      <c r="A48" s="383" t="s">
        <v>256</v>
      </c>
      <c r="B48" s="384" t="s">
        <v>257</v>
      </c>
      <c r="C48" s="350">
        <v>227.2</v>
      </c>
      <c r="D48" s="351">
        <v>828.6</v>
      </c>
      <c r="E48" s="358">
        <v>372</v>
      </c>
      <c r="F48" s="130">
        <f t="shared" si="4"/>
        <v>44.89500362056481</v>
      </c>
      <c r="G48" s="282">
        <f t="shared" si="2"/>
        <v>144.8</v>
      </c>
    </row>
    <row r="49" spans="1:7" s="385" customFormat="1" ht="21" hidden="1" thickBot="1">
      <c r="A49" s="360" t="s">
        <v>306</v>
      </c>
      <c r="B49" s="361" t="s">
        <v>307</v>
      </c>
      <c r="C49" s="362"/>
      <c r="D49" s="365"/>
      <c r="E49" s="364"/>
      <c r="F49" s="130">
        <f t="shared" si="4"/>
      </c>
      <c r="G49" s="263">
        <f t="shared" si="2"/>
        <v>0</v>
      </c>
    </row>
    <row r="50" spans="1:7" s="385" customFormat="1" ht="21" hidden="1" thickBot="1">
      <c r="A50" s="386" t="s">
        <v>226</v>
      </c>
      <c r="B50" s="369" t="s">
        <v>227</v>
      </c>
      <c r="C50" s="362"/>
      <c r="D50" s="365"/>
      <c r="E50" s="364"/>
      <c r="F50" s="353">
        <f t="shared" si="4"/>
      </c>
      <c r="G50" s="264">
        <f t="shared" si="2"/>
        <v>0</v>
      </c>
    </row>
    <row r="51" spans="1:7" s="390" customFormat="1" ht="21" thickBot="1">
      <c r="A51" s="386">
        <v>3210</v>
      </c>
      <c r="B51" s="387" t="s">
        <v>227</v>
      </c>
      <c r="C51" s="388">
        <v>2</v>
      </c>
      <c r="D51" s="389"/>
      <c r="E51" s="364"/>
      <c r="F51" s="382"/>
      <c r="G51" s="264"/>
    </row>
    <row r="52" spans="1:7" s="75" customFormat="1" ht="21" thickBot="1">
      <c r="A52" s="343" t="s">
        <v>142</v>
      </c>
      <c r="B52" s="391" t="s">
        <v>26</v>
      </c>
      <c r="C52" s="347">
        <f>C53+C54</f>
        <v>77.1</v>
      </c>
      <c r="D52" s="346">
        <f>D53+D54</f>
        <v>165</v>
      </c>
      <c r="E52" s="346">
        <f>E53+E54</f>
        <v>11.9</v>
      </c>
      <c r="F52" s="269">
        <f t="shared" si="4"/>
        <v>7.212121212121213</v>
      </c>
      <c r="G52" s="268">
        <f t="shared" si="2"/>
        <v>-65.19999999999999</v>
      </c>
    </row>
    <row r="53" spans="1:7" s="385" customFormat="1" ht="19.5">
      <c r="A53" s="356" t="s">
        <v>264</v>
      </c>
      <c r="B53" s="357" t="s">
        <v>265</v>
      </c>
      <c r="C53" s="392">
        <v>32.7</v>
      </c>
      <c r="D53" s="393">
        <v>92</v>
      </c>
      <c r="E53" s="394">
        <v>9.5</v>
      </c>
      <c r="F53" s="130">
        <f t="shared" si="4"/>
        <v>10.326086956521738</v>
      </c>
      <c r="G53" s="280">
        <f t="shared" si="2"/>
        <v>-23.200000000000003</v>
      </c>
    </row>
    <row r="54" spans="1:7" s="385" customFormat="1" ht="39.75" thickBot="1">
      <c r="A54" s="368" t="s">
        <v>266</v>
      </c>
      <c r="B54" s="369" t="s">
        <v>267</v>
      </c>
      <c r="C54" s="362">
        <v>44.4</v>
      </c>
      <c r="D54" s="363">
        <v>73</v>
      </c>
      <c r="E54" s="364">
        <v>2.4</v>
      </c>
      <c r="F54" s="395">
        <f t="shared" si="4"/>
        <v>3.287671232876712</v>
      </c>
      <c r="G54" s="281">
        <f t="shared" si="2"/>
        <v>-42</v>
      </c>
    </row>
    <row r="55" spans="1:7" s="75" customFormat="1" ht="21" thickBot="1">
      <c r="A55" s="343" t="s">
        <v>143</v>
      </c>
      <c r="B55" s="391" t="s">
        <v>27</v>
      </c>
      <c r="C55" s="396"/>
      <c r="D55" s="371"/>
      <c r="E55" s="347"/>
      <c r="F55" s="129">
        <f>IF(D55=0,"",IF(($E55/D55*100)&gt;=200,"В/100",$E55/D55*100))</f>
      </c>
      <c r="G55" s="268">
        <f t="shared" si="2"/>
        <v>0</v>
      </c>
    </row>
    <row r="56" spans="1:7" s="75" customFormat="1" ht="21" thickBot="1">
      <c r="A56" s="397" t="s">
        <v>144</v>
      </c>
      <c r="B56" s="391" t="s">
        <v>83</v>
      </c>
      <c r="C56" s="347">
        <f>C57+C58</f>
        <v>119.6</v>
      </c>
      <c r="D56" s="346">
        <f>D57+D58</f>
        <v>3307.5</v>
      </c>
      <c r="E56" s="346">
        <f>E57+E58</f>
        <v>1775.6</v>
      </c>
      <c r="F56" s="129">
        <f>IF(D56=0,"",IF(($E56/D56*100)&gt;=200,"В/100",$E56/D56*100))</f>
        <v>53.684051398337104</v>
      </c>
      <c r="G56" s="268">
        <f t="shared" si="2"/>
        <v>1656</v>
      </c>
    </row>
    <row r="57" spans="1:7" s="257" customFormat="1" ht="20.25" thickBot="1">
      <c r="A57" s="695" t="s">
        <v>183</v>
      </c>
      <c r="B57" s="399" t="s">
        <v>184</v>
      </c>
      <c r="C57" s="399">
        <v>119.6</v>
      </c>
      <c r="D57" s="400">
        <v>3307.5</v>
      </c>
      <c r="E57" s="400">
        <v>1775.6</v>
      </c>
      <c r="F57" s="130">
        <f>IF(D57=0,"",IF(($E57/D57*100)&gt;=200,"В/100",$E57/D57*100))</f>
        <v>53.684051398337104</v>
      </c>
      <c r="G57" s="280">
        <f t="shared" si="2"/>
        <v>1656</v>
      </c>
    </row>
    <row r="58" spans="1:7" s="257" customFormat="1" ht="21" hidden="1" thickBot="1">
      <c r="A58" s="372" t="s">
        <v>304</v>
      </c>
      <c r="B58" s="401" t="s">
        <v>305</v>
      </c>
      <c r="C58" s="402"/>
      <c r="D58" s="403"/>
      <c r="E58" s="404"/>
      <c r="F58" s="395">
        <f>IF(D58=0,"",IF(($E58/D58*100)&gt;=200,"В/100",$E58/D58*100))</f>
      </c>
      <c r="G58" s="264">
        <f t="shared" si="2"/>
        <v>0</v>
      </c>
    </row>
    <row r="59" spans="1:7" s="75" customFormat="1" ht="20.25" customHeight="1" thickBot="1">
      <c r="A59" s="343" t="s">
        <v>157</v>
      </c>
      <c r="B59" s="391" t="s">
        <v>158</v>
      </c>
      <c r="C59" s="347">
        <f>C63+C64+C65+C67+C68+C69</f>
        <v>375.40000000000003</v>
      </c>
      <c r="D59" s="346">
        <f>D60+D61+D62+D64+D67+D66+D69+D65+D68</f>
        <v>7313.8</v>
      </c>
      <c r="E59" s="346">
        <f>E60+E61+E62+E64+E67+E66+E69+E65+E68</f>
        <v>326.7</v>
      </c>
      <c r="F59" s="271">
        <f>IF(D59=0,"",IF(($E59/D59*100)&gt;=200,"В/100",$E59/D59*100))</f>
        <v>4.466898192458093</v>
      </c>
      <c r="G59" s="268">
        <f t="shared" si="2"/>
        <v>-48.700000000000045</v>
      </c>
    </row>
    <row r="60" spans="1:8" s="74" customFormat="1" ht="20.25" customHeight="1" hidden="1">
      <c r="A60" s="356" t="s">
        <v>296</v>
      </c>
      <c r="B60" s="357" t="s">
        <v>297</v>
      </c>
      <c r="C60" s="392"/>
      <c r="D60" s="405"/>
      <c r="E60" s="406"/>
      <c r="F60" s="130">
        <f t="shared" si="4"/>
      </c>
      <c r="G60" s="265">
        <f t="shared" si="2"/>
        <v>0</v>
      </c>
      <c r="H60" s="407"/>
    </row>
    <row r="61" spans="1:8" s="74" customFormat="1" ht="17.25" customHeight="1" hidden="1">
      <c r="A61" s="360" t="s">
        <v>298</v>
      </c>
      <c r="B61" s="361" t="s">
        <v>299</v>
      </c>
      <c r="C61" s="392"/>
      <c r="D61" s="405"/>
      <c r="E61" s="408"/>
      <c r="F61" s="409">
        <f t="shared" si="4"/>
      </c>
      <c r="G61" s="263">
        <f t="shared" si="2"/>
        <v>0</v>
      </c>
      <c r="H61" s="407"/>
    </row>
    <row r="62" spans="1:8" s="74" customFormat="1" ht="21.75" customHeight="1" hidden="1">
      <c r="A62" s="360" t="s">
        <v>300</v>
      </c>
      <c r="B62" s="361" t="s">
        <v>301</v>
      </c>
      <c r="C62" s="392"/>
      <c r="D62" s="405"/>
      <c r="E62" s="410"/>
      <c r="F62" s="409">
        <f t="shared" si="4"/>
      </c>
      <c r="G62" s="263">
        <f t="shared" si="2"/>
        <v>0</v>
      </c>
      <c r="H62" s="407"/>
    </row>
    <row r="63" spans="1:8" s="74" customFormat="1" ht="21.75" customHeight="1">
      <c r="A63" s="360">
        <v>7322</v>
      </c>
      <c r="B63" s="361" t="s">
        <v>299</v>
      </c>
      <c r="C63" s="392">
        <v>325.8</v>
      </c>
      <c r="D63" s="405"/>
      <c r="E63" s="410"/>
      <c r="F63" s="278">
        <f>IF(D63=0,"",IF(($E63/D63*100)&gt;=200,"В/100",$E63/D63*100))</f>
      </c>
      <c r="G63" s="277">
        <f t="shared" si="2"/>
        <v>-325.8</v>
      </c>
      <c r="H63" s="407"/>
    </row>
    <row r="64" spans="1:8" s="74" customFormat="1" ht="21.75" customHeight="1">
      <c r="A64" s="366" t="s">
        <v>302</v>
      </c>
      <c r="B64" s="361" t="s">
        <v>303</v>
      </c>
      <c r="C64" s="392"/>
      <c r="D64" s="400">
        <v>1872.6</v>
      </c>
      <c r="E64" s="411"/>
      <c r="F64" s="279">
        <f>IF(D64=0,"",IF(($E64/D64*100)&gt;=200,"В/100",$E64/D64*100))</f>
        <v>0</v>
      </c>
      <c r="G64" s="277">
        <f t="shared" si="2"/>
        <v>0</v>
      </c>
      <c r="H64" s="407"/>
    </row>
    <row r="65" spans="1:8" s="74" customFormat="1" ht="39" customHeight="1">
      <c r="A65" s="366">
        <v>7351</v>
      </c>
      <c r="B65" s="361" t="s">
        <v>380</v>
      </c>
      <c r="C65" s="392"/>
      <c r="D65" s="400">
        <v>2000</v>
      </c>
      <c r="E65" s="412"/>
      <c r="F65" s="279">
        <f>IF(D65=0,"",IF(($E65/D65*100)&gt;=200,"В/100",$E65/D65*100))</f>
        <v>0</v>
      </c>
      <c r="G65" s="277">
        <f t="shared" si="2"/>
        <v>0</v>
      </c>
      <c r="H65" s="407"/>
    </row>
    <row r="66" spans="1:8" s="74" customFormat="1" ht="37.5" customHeight="1" hidden="1">
      <c r="A66" s="366">
        <v>7363</v>
      </c>
      <c r="B66" s="361" t="s">
        <v>313</v>
      </c>
      <c r="C66" s="392"/>
      <c r="D66" s="405"/>
      <c r="E66" s="411"/>
      <c r="F66" s="279">
        <f t="shared" si="4"/>
      </c>
      <c r="G66" s="277">
        <f t="shared" si="2"/>
        <v>0</v>
      </c>
      <c r="H66" s="407"/>
    </row>
    <row r="67" spans="1:8" s="74" customFormat="1" ht="39" customHeight="1">
      <c r="A67" s="366" t="s">
        <v>189</v>
      </c>
      <c r="B67" s="361" t="s">
        <v>191</v>
      </c>
      <c r="C67" s="392">
        <v>49.6</v>
      </c>
      <c r="D67" s="400">
        <v>3000</v>
      </c>
      <c r="E67" s="412"/>
      <c r="F67" s="279">
        <f>IF(D67=0,"",IF(($E67/D67*100)&gt;=200,"В/100",$E67/D67*100))</f>
        <v>0</v>
      </c>
      <c r="G67" s="277">
        <f t="shared" si="2"/>
        <v>-49.6</v>
      </c>
      <c r="H67" s="407"/>
    </row>
    <row r="68" spans="1:8" s="74" customFormat="1" ht="20.25" customHeight="1">
      <c r="A68" s="366">
        <v>7610</v>
      </c>
      <c r="B68" s="357" t="s">
        <v>283</v>
      </c>
      <c r="C68" s="392"/>
      <c r="D68" s="400">
        <v>326.7</v>
      </c>
      <c r="E68" s="413">
        <v>326.7</v>
      </c>
      <c r="F68" s="279">
        <f>IF(D68=0,"",IF(($E68/D68*100)&gt;=200,"В/100",$E68/D68*100))</f>
        <v>100</v>
      </c>
      <c r="G68" s="285">
        <f t="shared" si="2"/>
        <v>326.7</v>
      </c>
      <c r="H68" s="407"/>
    </row>
    <row r="69" spans="1:8" s="74" customFormat="1" ht="103.5" customHeight="1" thickBot="1">
      <c r="A69" s="368">
        <v>7691</v>
      </c>
      <c r="B69" s="349" t="s">
        <v>381</v>
      </c>
      <c r="C69" s="350"/>
      <c r="D69" s="414">
        <v>114.5</v>
      </c>
      <c r="E69" s="415"/>
      <c r="F69" s="272">
        <f>IF(D69=0,"",IF(($E69/D69*100)&gt;=200,"В/100",$E69/D69*100))</f>
        <v>0</v>
      </c>
      <c r="G69" s="266">
        <f t="shared" si="2"/>
        <v>0</v>
      </c>
      <c r="H69" s="407"/>
    </row>
    <row r="70" spans="1:8" s="65" customFormat="1" ht="18" customHeight="1" thickBot="1">
      <c r="A70" s="416" t="s">
        <v>145</v>
      </c>
      <c r="B70" s="82" t="s">
        <v>149</v>
      </c>
      <c r="C70" s="417">
        <f>C74+C75</f>
        <v>0</v>
      </c>
      <c r="D70" s="418">
        <f>D74+D75</f>
        <v>157.3</v>
      </c>
      <c r="E70" s="419">
        <f>E74+E75</f>
        <v>88.89999999999999</v>
      </c>
      <c r="F70" s="273">
        <f t="shared" si="4"/>
        <v>56.5162110616656</v>
      </c>
      <c r="G70" s="267">
        <f t="shared" si="2"/>
        <v>88.89999999999999</v>
      </c>
      <c r="H70" s="76"/>
    </row>
    <row r="71" spans="1:8" s="424" customFormat="1" ht="38.25" customHeight="1" hidden="1">
      <c r="A71" s="356" t="s">
        <v>286</v>
      </c>
      <c r="B71" s="357" t="s">
        <v>287</v>
      </c>
      <c r="C71" s="392"/>
      <c r="D71" s="420"/>
      <c r="E71" s="421"/>
      <c r="F71" s="422">
        <f t="shared" si="4"/>
      </c>
      <c r="G71" s="265">
        <f t="shared" si="2"/>
        <v>0</v>
      </c>
      <c r="H71" s="423"/>
    </row>
    <row r="72" spans="1:8" s="424" customFormat="1" ht="24.75" customHeight="1" hidden="1">
      <c r="A72" s="360">
        <v>8130</v>
      </c>
      <c r="B72" s="361" t="s">
        <v>289</v>
      </c>
      <c r="C72" s="392"/>
      <c r="D72" s="420"/>
      <c r="E72" s="421"/>
      <c r="F72" s="425">
        <f t="shared" si="4"/>
      </c>
      <c r="G72" s="263">
        <f t="shared" si="2"/>
        <v>0</v>
      </c>
      <c r="H72" s="423"/>
    </row>
    <row r="73" spans="1:8" s="424" customFormat="1" ht="20.25" customHeight="1" hidden="1">
      <c r="A73" s="360" t="s">
        <v>292</v>
      </c>
      <c r="B73" s="361" t="s">
        <v>293</v>
      </c>
      <c r="C73" s="392"/>
      <c r="D73" s="420"/>
      <c r="E73" s="421"/>
      <c r="F73" s="426">
        <f t="shared" si="4"/>
      </c>
      <c r="G73" s="263">
        <f t="shared" si="2"/>
        <v>0</v>
      </c>
      <c r="H73" s="423"/>
    </row>
    <row r="74" spans="1:8" s="431" customFormat="1" ht="20.25" customHeight="1">
      <c r="A74" s="386">
        <v>8240</v>
      </c>
      <c r="B74" s="369" t="s">
        <v>393</v>
      </c>
      <c r="C74" s="427"/>
      <c r="D74" s="428">
        <v>1.3</v>
      </c>
      <c r="E74" s="429">
        <v>1.3</v>
      </c>
      <c r="F74" s="276">
        <f t="shared" si="4"/>
        <v>100</v>
      </c>
      <c r="G74" s="277">
        <f t="shared" si="2"/>
        <v>1.3</v>
      </c>
      <c r="H74" s="430"/>
    </row>
    <row r="75" spans="1:8" s="435" customFormat="1" ht="24" customHeight="1" thickBot="1">
      <c r="A75" s="386" t="s">
        <v>378</v>
      </c>
      <c r="B75" s="369" t="s">
        <v>379</v>
      </c>
      <c r="C75" s="369"/>
      <c r="D75" s="432">
        <v>156</v>
      </c>
      <c r="E75" s="432">
        <v>87.6</v>
      </c>
      <c r="F75" s="433">
        <f t="shared" si="4"/>
        <v>56.15384615384615</v>
      </c>
      <c r="G75" s="275">
        <f t="shared" si="2"/>
        <v>87.6</v>
      </c>
      <c r="H75" s="434"/>
    </row>
    <row r="76" spans="1:7" s="74" customFormat="1" ht="27.75" customHeight="1" thickBot="1">
      <c r="A76" s="436"/>
      <c r="B76" s="437" t="s">
        <v>402</v>
      </c>
      <c r="C76" s="438">
        <f>C30+C32+C44+C47+C52+C55+C56+C59+C70</f>
        <v>2502.2000000000003</v>
      </c>
      <c r="D76" s="438">
        <f>D30+D32+D44+D47+D52+D55+D56+D59+D70</f>
        <v>14137.599999999999</v>
      </c>
      <c r="E76" s="438">
        <f>E30+E32+E44+E47+E52+E55+E56+E59+E70</f>
        <v>3875.6</v>
      </c>
      <c r="F76" s="273">
        <f t="shared" si="4"/>
        <v>27.413422363060207</v>
      </c>
      <c r="G76" s="268">
        <f aca="true" t="shared" si="5" ref="G76:G81">E76-C76</f>
        <v>1373.3999999999996</v>
      </c>
    </row>
    <row r="77" spans="1:7" s="74" customFormat="1" ht="18" customHeight="1" hidden="1" thickBot="1">
      <c r="A77" s="439" t="s">
        <v>155</v>
      </c>
      <c r="B77" s="440" t="s">
        <v>156</v>
      </c>
      <c r="C77" s="441"/>
      <c r="D77" s="442"/>
      <c r="E77" s="442"/>
      <c r="F77" s="443">
        <f t="shared" si="4"/>
      </c>
      <c r="G77" s="265">
        <f t="shared" si="5"/>
        <v>0</v>
      </c>
    </row>
    <row r="78" spans="1:7" s="79" customFormat="1" ht="35.25" customHeight="1" hidden="1" thickBot="1">
      <c r="A78" s="77"/>
      <c r="B78" s="81" t="s">
        <v>52</v>
      </c>
      <c r="C78" s="252"/>
      <c r="D78" s="78"/>
      <c r="E78" s="78"/>
      <c r="F78" s="131"/>
      <c r="G78" s="263"/>
    </row>
    <row r="79" spans="1:7" s="79" customFormat="1" ht="26.25" customHeight="1" thickBot="1">
      <c r="A79" s="725" t="s">
        <v>403</v>
      </c>
      <c r="B79" s="726"/>
      <c r="C79" s="726"/>
      <c r="D79" s="726"/>
      <c r="E79" s="726"/>
      <c r="F79" s="726"/>
      <c r="G79" s="264">
        <f t="shared" si="5"/>
        <v>0</v>
      </c>
    </row>
    <row r="80" spans="1:7" s="257" customFormat="1" ht="18.75" customHeight="1" thickBot="1">
      <c r="A80" s="444">
        <v>8831</v>
      </c>
      <c r="B80" s="445" t="s">
        <v>187</v>
      </c>
      <c r="C80" s="446"/>
      <c r="D80" s="447">
        <v>19.7</v>
      </c>
      <c r="E80" s="448"/>
      <c r="F80" s="449"/>
      <c r="G80" s="450">
        <f t="shared" si="5"/>
        <v>0</v>
      </c>
    </row>
    <row r="81" spans="1:7" s="257" customFormat="1" ht="38.25" customHeight="1" thickBot="1">
      <c r="A81" s="444">
        <v>8832</v>
      </c>
      <c r="B81" s="445" t="s">
        <v>382</v>
      </c>
      <c r="C81" s="451">
        <v>-1.9</v>
      </c>
      <c r="D81" s="447">
        <v>-19.7</v>
      </c>
      <c r="E81" s="448"/>
      <c r="F81" s="452"/>
      <c r="G81" s="450">
        <f t="shared" si="5"/>
        <v>1.9</v>
      </c>
    </row>
    <row r="82" spans="1:7" s="79" customFormat="1" ht="19.5" thickBot="1">
      <c r="A82" s="453"/>
      <c r="B82" s="727" t="s">
        <v>118</v>
      </c>
      <c r="C82" s="728"/>
      <c r="D82" s="728"/>
      <c r="E82" s="728"/>
      <c r="F82" s="728"/>
      <c r="G82" s="729"/>
    </row>
    <row r="83" spans="1:7" s="79" customFormat="1" ht="39.75" customHeight="1" hidden="1">
      <c r="A83" s="454">
        <v>601000</v>
      </c>
      <c r="B83" s="455" t="s">
        <v>119</v>
      </c>
      <c r="C83" s="456"/>
      <c r="D83" s="457">
        <f>+D84+D85</f>
        <v>0</v>
      </c>
      <c r="E83" s="458">
        <f>E84+E85</f>
        <v>0</v>
      </c>
      <c r="F83" s="459"/>
      <c r="G83" s="460"/>
    </row>
    <row r="84" spans="1:7" s="79" customFormat="1" ht="22.5" customHeight="1" hidden="1">
      <c r="A84" s="461">
        <v>601100</v>
      </c>
      <c r="B84" s="462" t="s">
        <v>120</v>
      </c>
      <c r="C84" s="463"/>
      <c r="D84" s="464"/>
      <c r="E84" s="465"/>
      <c r="F84" s="466"/>
      <c r="G84" s="467"/>
    </row>
    <row r="85" spans="1:7" s="79" customFormat="1" ht="23.25" customHeight="1" hidden="1">
      <c r="A85" s="461">
        <v>601200</v>
      </c>
      <c r="B85" s="462" t="s">
        <v>121</v>
      </c>
      <c r="C85" s="463"/>
      <c r="D85" s="464"/>
      <c r="E85" s="465"/>
      <c r="F85" s="466"/>
      <c r="G85" s="468"/>
    </row>
    <row r="86" spans="1:7" s="257" customFormat="1" ht="19.5">
      <c r="A86" s="469">
        <v>602000</v>
      </c>
      <c r="B86" s="470" t="s">
        <v>30</v>
      </c>
      <c r="C86" s="471">
        <v>988.9</v>
      </c>
      <c r="D86" s="472">
        <v>9747.7</v>
      </c>
      <c r="E86" s="473">
        <v>569.7</v>
      </c>
      <c r="F86" s="276">
        <f aca="true" t="shared" si="6" ref="F86:F105">IF(D86=0,"",IF(($E86/D86*100)&gt;=200,"В/100",$E86/D86*100))</f>
        <v>5.844455615170759</v>
      </c>
      <c r="G86" s="275">
        <f aca="true" t="shared" si="7" ref="G86:G105">E86-C86</f>
        <v>-419.19999999999993</v>
      </c>
    </row>
    <row r="87" spans="1:7" s="257" customFormat="1" ht="19.5">
      <c r="A87" s="474">
        <v>602100</v>
      </c>
      <c r="B87" s="475" t="s">
        <v>31</v>
      </c>
      <c r="C87" s="476">
        <v>1484.3</v>
      </c>
      <c r="D87" s="412">
        <v>164.5</v>
      </c>
      <c r="E87" s="477">
        <v>2348.8</v>
      </c>
      <c r="F87" s="478" t="str">
        <f t="shared" si="6"/>
        <v>В/100</v>
      </c>
      <c r="G87" s="275">
        <f t="shared" si="7"/>
        <v>864.5000000000002</v>
      </c>
    </row>
    <row r="88" spans="1:7" s="257" customFormat="1" ht="19.5">
      <c r="A88" s="474">
        <v>602200</v>
      </c>
      <c r="B88" s="475" t="s">
        <v>32</v>
      </c>
      <c r="C88" s="476">
        <v>2632.7</v>
      </c>
      <c r="D88" s="412"/>
      <c r="E88" s="477">
        <v>2773.5</v>
      </c>
      <c r="F88" s="276">
        <f t="shared" si="6"/>
      </c>
      <c r="G88" s="275">
        <f t="shared" si="7"/>
        <v>140.80000000000018</v>
      </c>
    </row>
    <row r="89" spans="1:7" s="257" customFormat="1" ht="19.5" hidden="1">
      <c r="A89" s="474"/>
      <c r="B89" s="475" t="s">
        <v>14</v>
      </c>
      <c r="C89" s="476"/>
      <c r="D89" s="412"/>
      <c r="E89" s="477"/>
      <c r="F89" s="276">
        <f t="shared" si="6"/>
      </c>
      <c r="G89" s="275">
        <f t="shared" si="7"/>
        <v>0</v>
      </c>
    </row>
    <row r="90" spans="1:7" s="257" customFormat="1" ht="19.5" hidden="1">
      <c r="A90" s="474"/>
      <c r="B90" s="475" t="s">
        <v>12</v>
      </c>
      <c r="C90" s="476"/>
      <c r="D90" s="412"/>
      <c r="E90" s="477"/>
      <c r="F90" s="276">
        <f t="shared" si="6"/>
      </c>
      <c r="G90" s="275">
        <f t="shared" si="7"/>
        <v>0</v>
      </c>
    </row>
    <row r="91" spans="1:7" s="257" customFormat="1" ht="19.5" hidden="1">
      <c r="A91" s="474"/>
      <c r="B91" s="475" t="s">
        <v>13</v>
      </c>
      <c r="C91" s="476"/>
      <c r="D91" s="412"/>
      <c r="E91" s="477"/>
      <c r="F91" s="276">
        <f t="shared" si="6"/>
      </c>
      <c r="G91" s="275">
        <f t="shared" si="7"/>
        <v>0</v>
      </c>
    </row>
    <row r="92" spans="1:7" s="257" customFormat="1" ht="19.5" hidden="1">
      <c r="A92" s="474"/>
      <c r="B92" s="475" t="s">
        <v>15</v>
      </c>
      <c r="C92" s="476"/>
      <c r="D92" s="412"/>
      <c r="E92" s="477"/>
      <c r="F92" s="276">
        <f t="shared" si="6"/>
      </c>
      <c r="G92" s="275">
        <f t="shared" si="7"/>
        <v>0</v>
      </c>
    </row>
    <row r="93" spans="1:7" s="257" customFormat="1" ht="19.5" hidden="1">
      <c r="A93" s="479"/>
      <c r="B93" s="480" t="s">
        <v>122</v>
      </c>
      <c r="C93" s="481"/>
      <c r="D93" s="482"/>
      <c r="E93" s="483"/>
      <c r="F93" s="276">
        <f t="shared" si="6"/>
      </c>
      <c r="G93" s="275">
        <f t="shared" si="7"/>
        <v>0</v>
      </c>
    </row>
    <row r="94" spans="1:7" s="257" customFormat="1" ht="19.5" hidden="1">
      <c r="A94" s="479"/>
      <c r="B94" s="480" t="s">
        <v>123</v>
      </c>
      <c r="C94" s="481"/>
      <c r="D94" s="482"/>
      <c r="E94" s="483"/>
      <c r="F94" s="276">
        <f t="shared" si="6"/>
      </c>
      <c r="G94" s="275">
        <f t="shared" si="7"/>
        <v>0</v>
      </c>
    </row>
    <row r="95" spans="1:7" s="257" customFormat="1" ht="19.5" hidden="1">
      <c r="A95" s="479"/>
      <c r="B95" s="480" t="s">
        <v>124</v>
      </c>
      <c r="C95" s="481"/>
      <c r="D95" s="482"/>
      <c r="E95" s="483"/>
      <c r="F95" s="276">
        <f t="shared" si="6"/>
      </c>
      <c r="G95" s="275">
        <f t="shared" si="7"/>
        <v>0</v>
      </c>
    </row>
    <row r="96" spans="1:7" s="257" customFormat="1" ht="19.5" hidden="1">
      <c r="A96" s="479"/>
      <c r="B96" s="480" t="s">
        <v>125</v>
      </c>
      <c r="C96" s="481"/>
      <c r="D96" s="482"/>
      <c r="E96" s="483"/>
      <c r="F96" s="276">
        <f t="shared" si="6"/>
      </c>
      <c r="G96" s="275">
        <f t="shared" si="7"/>
        <v>0</v>
      </c>
    </row>
    <row r="97" spans="1:7" s="257" customFormat="1" ht="19.5" hidden="1">
      <c r="A97" s="479"/>
      <c r="B97" s="480" t="s">
        <v>126</v>
      </c>
      <c r="C97" s="481"/>
      <c r="D97" s="482"/>
      <c r="E97" s="483"/>
      <c r="F97" s="276">
        <f t="shared" si="6"/>
      </c>
      <c r="G97" s="275">
        <f t="shared" si="7"/>
        <v>0</v>
      </c>
    </row>
    <row r="98" spans="1:7" s="257" customFormat="1" ht="19.5" hidden="1">
      <c r="A98" s="479"/>
      <c r="B98" s="480" t="s">
        <v>127</v>
      </c>
      <c r="C98" s="481"/>
      <c r="D98" s="482"/>
      <c r="E98" s="483"/>
      <c r="F98" s="276">
        <f t="shared" si="6"/>
      </c>
      <c r="G98" s="275">
        <f t="shared" si="7"/>
        <v>0</v>
      </c>
    </row>
    <row r="99" spans="1:7" s="257" customFormat="1" ht="19.5" hidden="1">
      <c r="A99" s="479"/>
      <c r="B99" s="480" t="s">
        <v>128</v>
      </c>
      <c r="C99" s="481"/>
      <c r="D99" s="482"/>
      <c r="E99" s="483"/>
      <c r="F99" s="276">
        <f t="shared" si="6"/>
      </c>
      <c r="G99" s="275">
        <f t="shared" si="7"/>
        <v>0</v>
      </c>
    </row>
    <row r="100" spans="1:7" s="257" customFormat="1" ht="19.5" hidden="1">
      <c r="A100" s="479"/>
      <c r="B100" s="480" t="s">
        <v>129</v>
      </c>
      <c r="C100" s="481"/>
      <c r="D100" s="482"/>
      <c r="E100" s="483"/>
      <c r="F100" s="276">
        <f t="shared" si="6"/>
      </c>
      <c r="G100" s="275">
        <f t="shared" si="7"/>
        <v>0</v>
      </c>
    </row>
    <row r="101" spans="1:7" s="257" customFormat="1" ht="19.5" hidden="1">
      <c r="A101" s="479"/>
      <c r="B101" s="480" t="s">
        <v>130</v>
      </c>
      <c r="C101" s="481"/>
      <c r="D101" s="482"/>
      <c r="E101" s="483"/>
      <c r="F101" s="276">
        <f t="shared" si="6"/>
      </c>
      <c r="G101" s="275">
        <f t="shared" si="7"/>
        <v>0</v>
      </c>
    </row>
    <row r="102" spans="1:7" s="257" customFormat="1" ht="19.5" hidden="1">
      <c r="A102" s="479"/>
      <c r="B102" s="480" t="s">
        <v>131</v>
      </c>
      <c r="C102" s="481"/>
      <c r="D102" s="482"/>
      <c r="E102" s="483"/>
      <c r="F102" s="276">
        <f t="shared" si="6"/>
      </c>
      <c r="G102" s="275">
        <f t="shared" si="7"/>
        <v>0</v>
      </c>
    </row>
    <row r="103" spans="1:7" s="257" customFormat="1" ht="19.5" hidden="1">
      <c r="A103" s="479"/>
      <c r="B103" s="480" t="s">
        <v>132</v>
      </c>
      <c r="C103" s="481"/>
      <c r="D103" s="482"/>
      <c r="E103" s="483"/>
      <c r="F103" s="276">
        <f t="shared" si="6"/>
      </c>
      <c r="G103" s="275">
        <f t="shared" si="7"/>
        <v>0</v>
      </c>
    </row>
    <row r="104" spans="1:7" s="257" customFormat="1" ht="19.5">
      <c r="A104" s="474">
        <v>602300</v>
      </c>
      <c r="B104" s="475" t="s">
        <v>133</v>
      </c>
      <c r="C104" s="476">
        <v>717.5</v>
      </c>
      <c r="D104" s="412"/>
      <c r="E104" s="477"/>
      <c r="F104" s="276">
        <f t="shared" si="6"/>
      </c>
      <c r="G104" s="275">
        <f t="shared" si="7"/>
        <v>-717.5</v>
      </c>
    </row>
    <row r="105" spans="1:7" s="257" customFormat="1" ht="39.75" thickBot="1">
      <c r="A105" s="474">
        <v>602400</v>
      </c>
      <c r="B105" s="475" t="s">
        <v>20</v>
      </c>
      <c r="C105" s="484">
        <v>1419.8</v>
      </c>
      <c r="D105" s="485">
        <v>9583.2</v>
      </c>
      <c r="E105" s="486">
        <v>994.4</v>
      </c>
      <c r="F105" s="382">
        <f t="shared" si="6"/>
        <v>10.376492194674011</v>
      </c>
      <c r="G105" s="281">
        <f t="shared" si="7"/>
        <v>-425.4</v>
      </c>
    </row>
    <row r="106" spans="1:7" s="79" customFormat="1" ht="38.25" thickBot="1">
      <c r="A106" s="453" t="s">
        <v>16</v>
      </c>
      <c r="B106" s="487" t="s">
        <v>401</v>
      </c>
      <c r="C106" s="438">
        <f>C86</f>
        <v>988.9</v>
      </c>
      <c r="D106" s="488">
        <f>D86</f>
        <v>9747.7</v>
      </c>
      <c r="E106" s="489">
        <f>E86</f>
        <v>569.7</v>
      </c>
      <c r="F106" s="490">
        <f>IF(D106=0,"",IF(($E106/D106*100)&gt;=200,"В/100",$E106/D106*100))</f>
        <v>5.844455615170759</v>
      </c>
      <c r="G106" s="310">
        <f>E106-C106</f>
        <v>-419.19999999999993</v>
      </c>
    </row>
    <row r="107" spans="4:7" ht="18">
      <c r="D107" s="9"/>
      <c r="E107" s="13"/>
      <c r="F107" s="9"/>
      <c r="G107" s="9"/>
    </row>
    <row r="108" spans="4:7" ht="18">
      <c r="D108" s="9"/>
      <c r="E108" s="13"/>
      <c r="F108" s="9"/>
      <c r="G108" s="9"/>
    </row>
    <row r="109" spans="1:7" ht="23.25" customHeight="1">
      <c r="A109" s="718" t="s">
        <v>410</v>
      </c>
      <c r="B109" s="719"/>
      <c r="C109" s="37"/>
      <c r="D109" s="21"/>
      <c r="E109" s="724" t="s">
        <v>411</v>
      </c>
      <c r="F109" s="724"/>
      <c r="G109" s="9"/>
    </row>
    <row r="110" spans="4:7" ht="18">
      <c r="D110" s="9"/>
      <c r="E110" s="13"/>
      <c r="F110" s="9"/>
      <c r="G110" s="9"/>
    </row>
    <row r="111" spans="4:7" ht="18">
      <c r="D111" s="9"/>
      <c r="E111" s="13"/>
      <c r="F111" s="9"/>
      <c r="G111" s="9"/>
    </row>
    <row r="112" spans="4:7" ht="18">
      <c r="D112" s="9"/>
      <c r="E112" s="13"/>
      <c r="F112" s="9"/>
      <c r="G112" s="9"/>
    </row>
    <row r="113" spans="4:7" ht="18">
      <c r="D113" s="9"/>
      <c r="E113" s="13"/>
      <c r="F113" s="9"/>
      <c r="G113" s="9"/>
    </row>
    <row r="114" spans="4:7" ht="18">
      <c r="D114" s="9"/>
      <c r="E114" s="13"/>
      <c r="F114" s="9"/>
      <c r="G114" s="9"/>
    </row>
    <row r="115" spans="4:7" ht="18">
      <c r="D115" s="9"/>
      <c r="E115" s="13"/>
      <c r="F115" s="9"/>
      <c r="G115" s="9"/>
    </row>
    <row r="116" spans="4:7" ht="18">
      <c r="D116" s="9"/>
      <c r="E116" s="13"/>
      <c r="F116" s="9"/>
      <c r="G116" s="9"/>
    </row>
    <row r="117" spans="4:7" ht="18">
      <c r="D117" s="9"/>
      <c r="E117" s="13"/>
      <c r="F117" s="9"/>
      <c r="G117" s="9"/>
    </row>
    <row r="118" spans="4:7" ht="18">
      <c r="D118" s="9"/>
      <c r="E118" s="13"/>
      <c r="F118" s="9"/>
      <c r="G118" s="9"/>
    </row>
    <row r="119" spans="4:7" ht="18">
      <c r="D119" s="9"/>
      <c r="E119" s="13"/>
      <c r="F119" s="9"/>
      <c r="G119" s="9"/>
    </row>
    <row r="120" spans="4:7" ht="18">
      <c r="D120" s="9"/>
      <c r="E120" s="13"/>
      <c r="F120" s="9"/>
      <c r="G120" s="9"/>
    </row>
    <row r="121" spans="4:7" ht="18">
      <c r="D121" s="9"/>
      <c r="E121" s="13"/>
      <c r="F121" s="9"/>
      <c r="G121" s="9"/>
    </row>
    <row r="122" spans="4:7" ht="18">
      <c r="D122" s="9"/>
      <c r="E122" s="13"/>
      <c r="F122" s="9"/>
      <c r="G122" s="9"/>
    </row>
    <row r="123" spans="4:7" ht="18">
      <c r="D123" s="9"/>
      <c r="E123" s="13"/>
      <c r="F123" s="9"/>
      <c r="G123" s="9"/>
    </row>
    <row r="124" spans="4:7" ht="18">
      <c r="D124" s="9"/>
      <c r="E124" s="13"/>
      <c r="F124" s="9"/>
      <c r="G124" s="9"/>
    </row>
    <row r="125" spans="4:7" ht="18">
      <c r="D125" s="9"/>
      <c r="E125" s="13"/>
      <c r="F125" s="9"/>
      <c r="G125" s="9"/>
    </row>
    <row r="126" spans="4:7" ht="18">
      <c r="D126" s="9"/>
      <c r="E126" s="13"/>
      <c r="F126" s="9"/>
      <c r="G126" s="9"/>
    </row>
    <row r="127" spans="4:7" ht="18">
      <c r="D127" s="9"/>
      <c r="F127" s="9"/>
      <c r="G127" s="9"/>
    </row>
    <row r="128" spans="4:7" ht="18">
      <c r="D128" s="9"/>
      <c r="F128" s="9"/>
      <c r="G128" s="9"/>
    </row>
    <row r="129" spans="4:7" ht="18">
      <c r="D129" s="9"/>
      <c r="F129" s="9"/>
      <c r="G129" s="9"/>
    </row>
    <row r="130" spans="4:7" ht="18">
      <c r="D130" s="9"/>
      <c r="F130" s="9"/>
      <c r="G130" s="9"/>
    </row>
    <row r="131" spans="4:7" ht="18">
      <c r="D131" s="9"/>
      <c r="F131" s="9"/>
      <c r="G131" s="9"/>
    </row>
    <row r="132" spans="4:7" ht="18">
      <c r="D132" s="9"/>
      <c r="F132" s="9"/>
      <c r="G132" s="9"/>
    </row>
    <row r="133" spans="4:7" ht="18">
      <c r="D133" s="9"/>
      <c r="F133" s="9"/>
      <c r="G133" s="9"/>
    </row>
    <row r="134" spans="4:7" ht="18">
      <c r="D134" s="9"/>
      <c r="F134" s="9"/>
      <c r="G134" s="9"/>
    </row>
    <row r="135" spans="4:7" ht="18">
      <c r="D135" s="9"/>
      <c r="F135" s="9"/>
      <c r="G135" s="9"/>
    </row>
    <row r="136" spans="4:7" ht="18">
      <c r="D136" s="9"/>
      <c r="F136" s="9"/>
      <c r="G136" s="9"/>
    </row>
    <row r="137" spans="4:7" ht="18">
      <c r="D137" s="9"/>
      <c r="F137" s="9"/>
      <c r="G137" s="9"/>
    </row>
    <row r="138" spans="4:7" ht="18">
      <c r="D138" s="9"/>
      <c r="F138" s="9"/>
      <c r="G138" s="9"/>
    </row>
    <row r="139" spans="4:7" ht="18">
      <c r="D139" s="9"/>
      <c r="F139" s="9"/>
      <c r="G139" s="9"/>
    </row>
    <row r="140" spans="4:7" ht="18">
      <c r="D140" s="9"/>
      <c r="F140" s="9"/>
      <c r="G140" s="9"/>
    </row>
    <row r="141" spans="4:7" ht="18">
      <c r="D141" s="9"/>
      <c r="F141" s="9"/>
      <c r="G141" s="9"/>
    </row>
    <row r="142" spans="4:7" ht="18">
      <c r="D142" s="9"/>
      <c r="F142" s="9"/>
      <c r="G142" s="9"/>
    </row>
    <row r="143" spans="4:7" ht="18">
      <c r="D143" s="9"/>
      <c r="F143" s="9"/>
      <c r="G143" s="9"/>
    </row>
    <row r="144" spans="4:7" ht="18">
      <c r="D144" s="9"/>
      <c r="F144" s="9"/>
      <c r="G144" s="9"/>
    </row>
    <row r="145" spans="4:7" ht="18">
      <c r="D145" s="9"/>
      <c r="F145" s="9"/>
      <c r="G145" s="9"/>
    </row>
    <row r="146" spans="4:7" ht="18">
      <c r="D146" s="9"/>
      <c r="F146" s="9"/>
      <c r="G146" s="9"/>
    </row>
    <row r="147" spans="4:7" ht="18">
      <c r="D147" s="9"/>
      <c r="F147" s="9"/>
      <c r="G147" s="9"/>
    </row>
    <row r="148" spans="4:7" ht="18">
      <c r="D148" s="9"/>
      <c r="F148" s="9"/>
      <c r="G148" s="9"/>
    </row>
    <row r="149" spans="4:7" ht="18">
      <c r="D149" s="9"/>
      <c r="F149" s="9"/>
      <c r="G149" s="9"/>
    </row>
    <row r="150" spans="4:7" ht="18">
      <c r="D150" s="9"/>
      <c r="F150" s="9"/>
      <c r="G150" s="9"/>
    </row>
    <row r="151" spans="4:7" ht="18">
      <c r="D151" s="9"/>
      <c r="F151" s="9"/>
      <c r="G151" s="9"/>
    </row>
    <row r="152" spans="4:7" ht="18">
      <c r="D152" s="9"/>
      <c r="F152" s="9"/>
      <c r="G152" s="9"/>
    </row>
    <row r="153" spans="4:7" ht="18">
      <c r="D153" s="9"/>
      <c r="F153" s="9"/>
      <c r="G153" s="9"/>
    </row>
    <row r="154" spans="4:7" ht="18">
      <c r="D154" s="9"/>
      <c r="F154" s="9"/>
      <c r="G154" s="9"/>
    </row>
    <row r="155" spans="4:7" ht="18">
      <c r="D155" s="9"/>
      <c r="F155" s="9"/>
      <c r="G155" s="9"/>
    </row>
    <row r="156" spans="4:7" ht="18">
      <c r="D156" s="9"/>
      <c r="F156" s="9"/>
      <c r="G156" s="9"/>
    </row>
    <row r="157" spans="4:7" ht="18">
      <c r="D157" s="9"/>
      <c r="F157" s="9"/>
      <c r="G157" s="9"/>
    </row>
    <row r="158" spans="4:7" ht="18">
      <c r="D158" s="9"/>
      <c r="F158" s="9"/>
      <c r="G158" s="9"/>
    </row>
    <row r="159" spans="4:7" ht="18">
      <c r="D159" s="9"/>
      <c r="F159" s="9"/>
      <c r="G159" s="9"/>
    </row>
    <row r="160" spans="4:7" ht="18">
      <c r="D160" s="9"/>
      <c r="F160" s="9"/>
      <c r="G160" s="9"/>
    </row>
    <row r="161" spans="4:7" ht="18">
      <c r="D161" s="9"/>
      <c r="F161" s="9"/>
      <c r="G161" s="9"/>
    </row>
    <row r="162" spans="4:7" ht="18">
      <c r="D162" s="9"/>
      <c r="F162" s="9"/>
      <c r="G162" s="9"/>
    </row>
    <row r="163" spans="4:7" ht="18">
      <c r="D163" s="9"/>
      <c r="F163" s="9"/>
      <c r="G163" s="9"/>
    </row>
    <row r="164" spans="4:7" ht="18">
      <c r="D164" s="9"/>
      <c r="F164" s="9"/>
      <c r="G164" s="9"/>
    </row>
    <row r="165" spans="4:7" ht="18">
      <c r="D165" s="9"/>
      <c r="F165" s="9"/>
      <c r="G165" s="9"/>
    </row>
    <row r="166" spans="4:7" ht="18">
      <c r="D166" s="9"/>
      <c r="F166" s="9"/>
      <c r="G166" s="9"/>
    </row>
    <row r="167" spans="4:7" ht="18">
      <c r="D167" s="9"/>
      <c r="F167" s="9"/>
      <c r="G167" s="9"/>
    </row>
    <row r="168" spans="4:7" ht="18">
      <c r="D168" s="9"/>
      <c r="F168" s="9"/>
      <c r="G168" s="9"/>
    </row>
    <row r="169" spans="4:7" ht="18">
      <c r="D169" s="9"/>
      <c r="F169" s="9"/>
      <c r="G169" s="9"/>
    </row>
    <row r="170" spans="4:7" ht="18">
      <c r="D170" s="9"/>
      <c r="F170" s="9"/>
      <c r="G170" s="9"/>
    </row>
    <row r="171" spans="4:7" ht="18">
      <c r="D171" s="9"/>
      <c r="F171" s="9"/>
      <c r="G171" s="9"/>
    </row>
    <row r="172" spans="4:7" ht="18">
      <c r="D172" s="9"/>
      <c r="F172" s="9"/>
      <c r="G172" s="9"/>
    </row>
    <row r="173" spans="4:7" ht="18">
      <c r="D173" s="9"/>
      <c r="F173" s="9"/>
      <c r="G173" s="9"/>
    </row>
    <row r="174" spans="4:7" ht="18">
      <c r="D174" s="9"/>
      <c r="F174" s="9"/>
      <c r="G174" s="9"/>
    </row>
    <row r="175" spans="4:7" ht="18">
      <c r="D175" s="9"/>
      <c r="F175" s="9"/>
      <c r="G175" s="9"/>
    </row>
    <row r="176" spans="4:7" ht="18">
      <c r="D176" s="9"/>
      <c r="F176" s="9"/>
      <c r="G176" s="9"/>
    </row>
    <row r="177" spans="4:7" ht="18">
      <c r="D177" s="9"/>
      <c r="F177" s="9"/>
      <c r="G177" s="9"/>
    </row>
    <row r="178" spans="4:7" ht="18">
      <c r="D178" s="9"/>
      <c r="F178" s="9"/>
      <c r="G178" s="9"/>
    </row>
    <row r="179" spans="4:7" ht="18">
      <c r="D179" s="9"/>
      <c r="F179" s="9"/>
      <c r="G179" s="9"/>
    </row>
    <row r="180" spans="4:7" ht="18">
      <c r="D180" s="9"/>
      <c r="F180" s="9"/>
      <c r="G180" s="9"/>
    </row>
    <row r="181" spans="4:7" ht="18">
      <c r="D181" s="9"/>
      <c r="F181" s="9"/>
      <c r="G181" s="9"/>
    </row>
    <row r="182" spans="4:7" ht="18">
      <c r="D182" s="9"/>
      <c r="F182" s="9"/>
      <c r="G182" s="9"/>
    </row>
    <row r="183" spans="4:7" ht="18">
      <c r="D183" s="9"/>
      <c r="F183" s="9"/>
      <c r="G183" s="9"/>
    </row>
    <row r="184" spans="4:7" ht="18">
      <c r="D184" s="9"/>
      <c r="F184" s="9"/>
      <c r="G184" s="9"/>
    </row>
    <row r="185" spans="4:7" ht="18">
      <c r="D185" s="9"/>
      <c r="F185" s="9"/>
      <c r="G185" s="9"/>
    </row>
    <row r="186" spans="4:7" ht="18">
      <c r="D186" s="9"/>
      <c r="F186" s="9"/>
      <c r="G186" s="9"/>
    </row>
    <row r="187" spans="4:7" ht="18">
      <c r="D187" s="9"/>
      <c r="F187" s="9"/>
      <c r="G187" s="9"/>
    </row>
    <row r="188" spans="4:7" ht="18">
      <c r="D188" s="9"/>
      <c r="F188" s="9"/>
      <c r="G188" s="9"/>
    </row>
    <row r="189" spans="4:7" ht="18">
      <c r="D189" s="9"/>
      <c r="F189" s="9"/>
      <c r="G189" s="9"/>
    </row>
    <row r="190" spans="4:7" ht="18">
      <c r="D190" s="9"/>
      <c r="F190" s="9"/>
      <c r="G190" s="9"/>
    </row>
    <row r="191" spans="4:7" ht="18">
      <c r="D191" s="9"/>
      <c r="F191" s="9"/>
      <c r="G191" s="9"/>
    </row>
    <row r="192" spans="4:7" ht="18">
      <c r="D192" s="9"/>
      <c r="F192" s="9"/>
      <c r="G192" s="9"/>
    </row>
    <row r="193" spans="4:7" ht="18">
      <c r="D193" s="9"/>
      <c r="F193" s="9"/>
      <c r="G193" s="9"/>
    </row>
    <row r="194" spans="4:7" ht="18">
      <c r="D194" s="9"/>
      <c r="F194" s="9"/>
      <c r="G194" s="9"/>
    </row>
    <row r="195" spans="4:7" ht="18">
      <c r="D195" s="9"/>
      <c r="F195" s="9"/>
      <c r="G195" s="9"/>
    </row>
    <row r="196" spans="4:7" ht="18">
      <c r="D196" s="9"/>
      <c r="F196" s="9"/>
      <c r="G196" s="9"/>
    </row>
    <row r="197" spans="4:7" ht="18">
      <c r="D197" s="9"/>
      <c r="F197" s="9"/>
      <c r="G197" s="9"/>
    </row>
    <row r="198" spans="4:7" ht="18">
      <c r="D198" s="9"/>
      <c r="F198" s="9"/>
      <c r="G198" s="9"/>
    </row>
    <row r="199" spans="4:7" ht="18">
      <c r="D199" s="9"/>
      <c r="F199" s="9"/>
      <c r="G199" s="9"/>
    </row>
    <row r="200" spans="4:7" ht="18">
      <c r="D200" s="9"/>
      <c r="F200" s="9"/>
      <c r="G200" s="9"/>
    </row>
    <row r="201" spans="4:7" ht="18">
      <c r="D201" s="9"/>
      <c r="F201" s="9"/>
      <c r="G201" s="9"/>
    </row>
    <row r="202" spans="4:7" ht="18">
      <c r="D202" s="9"/>
      <c r="F202" s="9"/>
      <c r="G202" s="9"/>
    </row>
    <row r="203" spans="4:7" ht="18">
      <c r="D203" s="9"/>
      <c r="F203" s="9"/>
      <c r="G203" s="9"/>
    </row>
    <row r="204" spans="4:7" ht="18">
      <c r="D204" s="9"/>
      <c r="F204" s="9"/>
      <c r="G204" s="9"/>
    </row>
    <row r="205" spans="4:7" ht="18">
      <c r="D205" s="9"/>
      <c r="F205" s="9"/>
      <c r="G205" s="9"/>
    </row>
    <row r="206" spans="4:7" ht="18">
      <c r="D206" s="9"/>
      <c r="F206" s="9"/>
      <c r="G206" s="9"/>
    </row>
    <row r="207" spans="4:7" ht="18">
      <c r="D207" s="9"/>
      <c r="F207" s="9"/>
      <c r="G207" s="9"/>
    </row>
    <row r="208" spans="4:7" ht="18">
      <c r="D208" s="9"/>
      <c r="F208" s="9"/>
      <c r="G208" s="9"/>
    </row>
    <row r="209" spans="4:7" ht="18">
      <c r="D209" s="9"/>
      <c r="F209" s="9"/>
      <c r="G209" s="9"/>
    </row>
    <row r="210" spans="4:7" ht="18">
      <c r="D210" s="9"/>
      <c r="F210" s="9"/>
      <c r="G210" s="9"/>
    </row>
    <row r="211" spans="4:7" ht="18">
      <c r="D211" s="9"/>
      <c r="F211" s="9"/>
      <c r="G211" s="9"/>
    </row>
    <row r="212" spans="4:7" ht="18">
      <c r="D212" s="9"/>
      <c r="F212" s="9"/>
      <c r="G212" s="9"/>
    </row>
    <row r="213" spans="4:7" ht="18">
      <c r="D213" s="9"/>
      <c r="F213" s="9"/>
      <c r="G213" s="9"/>
    </row>
    <row r="214" spans="4:7" ht="18">
      <c r="D214" s="9"/>
      <c r="F214" s="9"/>
      <c r="G214" s="9"/>
    </row>
    <row r="215" spans="4:7" ht="18">
      <c r="D215" s="9"/>
      <c r="F215" s="9"/>
      <c r="G215" s="9"/>
    </row>
    <row r="216" spans="4:7" ht="18">
      <c r="D216" s="9"/>
      <c r="F216" s="9"/>
      <c r="G216" s="9"/>
    </row>
    <row r="217" spans="4:7" ht="18">
      <c r="D217" s="9"/>
      <c r="F217" s="9"/>
      <c r="G217" s="9"/>
    </row>
    <row r="218" spans="4:7" ht="18">
      <c r="D218" s="9"/>
      <c r="F218" s="9"/>
      <c r="G218" s="9"/>
    </row>
    <row r="219" spans="4:7" ht="18">
      <c r="D219" s="9"/>
      <c r="F219" s="9"/>
      <c r="G219" s="9"/>
    </row>
    <row r="220" spans="4:7" ht="18">
      <c r="D220" s="9"/>
      <c r="F220" s="9"/>
      <c r="G220" s="9"/>
    </row>
    <row r="221" spans="4:7" ht="18">
      <c r="D221" s="9"/>
      <c r="F221" s="9"/>
      <c r="G221" s="9"/>
    </row>
    <row r="222" spans="4:7" ht="18">
      <c r="D222" s="9"/>
      <c r="F222" s="9"/>
      <c r="G222" s="9"/>
    </row>
    <row r="223" spans="4:7" ht="18">
      <c r="D223" s="9"/>
      <c r="F223" s="9"/>
      <c r="G223" s="9"/>
    </row>
    <row r="224" spans="4:7" ht="18">
      <c r="D224" s="9"/>
      <c r="F224" s="9"/>
      <c r="G224" s="9"/>
    </row>
    <row r="225" spans="4:7" ht="18">
      <c r="D225" s="9"/>
      <c r="F225" s="9"/>
      <c r="G225" s="9"/>
    </row>
    <row r="226" spans="4:7" ht="18">
      <c r="D226" s="9"/>
      <c r="F226" s="9"/>
      <c r="G226" s="9"/>
    </row>
    <row r="227" spans="4:7" ht="18">
      <c r="D227" s="9"/>
      <c r="F227" s="9"/>
      <c r="G227" s="9"/>
    </row>
    <row r="228" spans="4:7" ht="18">
      <c r="D228" s="9"/>
      <c r="F228" s="9"/>
      <c r="G228" s="9"/>
    </row>
    <row r="229" spans="4:7" ht="18">
      <c r="D229" s="9"/>
      <c r="F229" s="9"/>
      <c r="G229" s="9"/>
    </row>
    <row r="230" spans="4:7" ht="18">
      <c r="D230" s="9"/>
      <c r="F230" s="9"/>
      <c r="G230" s="9"/>
    </row>
    <row r="231" spans="4:7" ht="18">
      <c r="D231" s="9"/>
      <c r="F231" s="9"/>
      <c r="G231" s="9"/>
    </row>
    <row r="232" spans="4:7" ht="18">
      <c r="D232" s="9"/>
      <c r="F232" s="9"/>
      <c r="G232" s="9"/>
    </row>
    <row r="233" spans="4:7" ht="18">
      <c r="D233" s="9"/>
      <c r="F233" s="9"/>
      <c r="G233" s="9"/>
    </row>
    <row r="234" spans="4:7" ht="18">
      <c r="D234" s="9"/>
      <c r="F234" s="9"/>
      <c r="G234" s="9"/>
    </row>
    <row r="235" spans="4:7" ht="18">
      <c r="D235" s="9"/>
      <c r="F235" s="9"/>
      <c r="G235" s="9"/>
    </row>
    <row r="236" spans="4:7" ht="18">
      <c r="D236" s="9"/>
      <c r="F236" s="9"/>
      <c r="G236" s="9"/>
    </row>
    <row r="237" spans="4:7" ht="18">
      <c r="D237" s="9"/>
      <c r="F237" s="9"/>
      <c r="G237" s="9"/>
    </row>
    <row r="238" spans="4:7" ht="18">
      <c r="D238" s="9"/>
      <c r="F238" s="9"/>
      <c r="G238" s="9"/>
    </row>
    <row r="239" spans="4:7" ht="18">
      <c r="D239" s="9"/>
      <c r="F239" s="9"/>
      <c r="G239" s="9"/>
    </row>
    <row r="240" spans="4:7" ht="18">
      <c r="D240" s="9"/>
      <c r="F240" s="9"/>
      <c r="G240" s="9"/>
    </row>
    <row r="241" spans="4:7" ht="18">
      <c r="D241" s="9"/>
      <c r="F241" s="9"/>
      <c r="G241" s="9"/>
    </row>
    <row r="242" spans="4:7" ht="18">
      <c r="D242" s="9"/>
      <c r="F242" s="9"/>
      <c r="G242" s="9"/>
    </row>
    <row r="243" spans="4:7" ht="18">
      <c r="D243" s="9"/>
      <c r="F243" s="9"/>
      <c r="G243" s="9"/>
    </row>
    <row r="244" spans="4:7" ht="18">
      <c r="D244" s="9"/>
      <c r="F244" s="9"/>
      <c r="G244" s="9"/>
    </row>
    <row r="245" spans="4:7" ht="18">
      <c r="D245" s="9"/>
      <c r="F245" s="9"/>
      <c r="G245" s="9"/>
    </row>
    <row r="246" spans="4:7" ht="18">
      <c r="D246" s="9"/>
      <c r="F246" s="9"/>
      <c r="G246" s="9"/>
    </row>
    <row r="247" spans="4:7" ht="18">
      <c r="D247" s="9"/>
      <c r="F247" s="9"/>
      <c r="G247" s="9"/>
    </row>
    <row r="248" spans="4:7" ht="18">
      <c r="D248" s="9"/>
      <c r="F248" s="9"/>
      <c r="G248" s="9"/>
    </row>
    <row r="249" spans="4:7" ht="18">
      <c r="D249" s="9"/>
      <c r="F249" s="9"/>
      <c r="G249" s="9"/>
    </row>
    <row r="250" spans="4:7" ht="18">
      <c r="D250" s="9"/>
      <c r="F250" s="9"/>
      <c r="G250" s="9"/>
    </row>
    <row r="251" spans="4:7" ht="18">
      <c r="D251" s="9"/>
      <c r="F251" s="9"/>
      <c r="G251" s="9"/>
    </row>
    <row r="252" spans="4:7" ht="18">
      <c r="D252" s="9"/>
      <c r="F252" s="9"/>
      <c r="G252" s="9"/>
    </row>
    <row r="253" spans="4:7" ht="18">
      <c r="D253" s="9"/>
      <c r="F253" s="9"/>
      <c r="G253" s="9"/>
    </row>
    <row r="254" spans="4:7" ht="18">
      <c r="D254" s="9"/>
      <c r="F254" s="9"/>
      <c r="G254" s="9"/>
    </row>
    <row r="255" spans="4:7" ht="18">
      <c r="D255" s="9"/>
      <c r="F255" s="9"/>
      <c r="G255" s="9"/>
    </row>
    <row r="256" spans="4:7" ht="18">
      <c r="D256" s="9"/>
      <c r="F256" s="9"/>
      <c r="G256" s="9"/>
    </row>
    <row r="257" spans="4:7" ht="18">
      <c r="D257" s="9"/>
      <c r="F257" s="9"/>
      <c r="G257" s="9"/>
    </row>
    <row r="258" spans="4:7" ht="18">
      <c r="D258" s="9"/>
      <c r="F258" s="9"/>
      <c r="G258" s="9"/>
    </row>
    <row r="259" spans="4:7" ht="18">
      <c r="D259" s="9"/>
      <c r="F259" s="9"/>
      <c r="G259" s="9"/>
    </row>
    <row r="260" spans="4:7" ht="18">
      <c r="D260" s="9"/>
      <c r="F260" s="9"/>
      <c r="G260" s="9"/>
    </row>
    <row r="261" spans="4:7" ht="18">
      <c r="D261" s="9"/>
      <c r="F261" s="9"/>
      <c r="G261" s="9"/>
    </row>
    <row r="262" spans="4:7" ht="18">
      <c r="D262" s="9"/>
      <c r="F262" s="9"/>
      <c r="G262" s="9"/>
    </row>
    <row r="263" spans="4:7" ht="18">
      <c r="D263" s="9"/>
      <c r="F263" s="9"/>
      <c r="G263" s="9"/>
    </row>
    <row r="264" spans="4:7" ht="18">
      <c r="D264" s="9"/>
      <c r="F264" s="9"/>
      <c r="G264" s="9"/>
    </row>
    <row r="265" spans="4:7" ht="18">
      <c r="D265" s="9"/>
      <c r="F265" s="9"/>
      <c r="G265" s="9"/>
    </row>
    <row r="266" spans="4:7" ht="18">
      <c r="D266" s="9"/>
      <c r="F266" s="9"/>
      <c r="G266" s="9"/>
    </row>
    <row r="267" spans="4:7" ht="18">
      <c r="D267" s="9"/>
      <c r="F267" s="9"/>
      <c r="G267" s="9"/>
    </row>
    <row r="268" spans="4:7" ht="18">
      <c r="D268" s="9"/>
      <c r="F268" s="9"/>
      <c r="G268" s="9"/>
    </row>
    <row r="269" spans="4:7" ht="18">
      <c r="D269" s="9"/>
      <c r="F269" s="9"/>
      <c r="G269" s="9"/>
    </row>
    <row r="270" spans="4:7" ht="18">
      <c r="D270" s="9"/>
      <c r="F270" s="9"/>
      <c r="G270" s="9"/>
    </row>
    <row r="271" spans="4:7" ht="18">
      <c r="D271" s="9"/>
      <c r="F271" s="9"/>
      <c r="G271" s="9"/>
    </row>
    <row r="272" spans="4:7" ht="18">
      <c r="D272" s="9"/>
      <c r="F272" s="9"/>
      <c r="G272" s="9"/>
    </row>
    <row r="273" spans="4:7" ht="18">
      <c r="D273" s="9"/>
      <c r="F273" s="9"/>
      <c r="G273" s="9"/>
    </row>
    <row r="274" spans="4:7" ht="18">
      <c r="D274" s="9"/>
      <c r="F274" s="9"/>
      <c r="G274" s="9"/>
    </row>
    <row r="275" spans="4:7" ht="18">
      <c r="D275" s="9"/>
      <c r="F275" s="9"/>
      <c r="G275" s="9"/>
    </row>
    <row r="276" spans="4:7" ht="18">
      <c r="D276" s="9"/>
      <c r="F276" s="9"/>
      <c r="G276" s="9"/>
    </row>
    <row r="277" spans="4:7" ht="18">
      <c r="D277" s="9"/>
      <c r="F277" s="9"/>
      <c r="G277" s="9"/>
    </row>
    <row r="278" spans="4:7" ht="18">
      <c r="D278" s="9"/>
      <c r="F278" s="9"/>
      <c r="G278" s="9"/>
    </row>
    <row r="279" spans="4:7" ht="18">
      <c r="D279" s="9"/>
      <c r="F279" s="9"/>
      <c r="G279" s="9"/>
    </row>
    <row r="280" spans="4:7" ht="18">
      <c r="D280" s="9"/>
      <c r="F280" s="9"/>
      <c r="G280" s="9"/>
    </row>
    <row r="281" spans="4:7" ht="18">
      <c r="D281" s="9"/>
      <c r="F281" s="9"/>
      <c r="G281" s="9"/>
    </row>
    <row r="282" spans="4:7" ht="18">
      <c r="D282" s="9"/>
      <c r="F282" s="9"/>
      <c r="G282" s="9"/>
    </row>
    <row r="283" spans="4:7" ht="18">
      <c r="D283" s="9"/>
      <c r="F283" s="9"/>
      <c r="G283" s="9"/>
    </row>
    <row r="284" spans="4:7" ht="18">
      <c r="D284" s="9"/>
      <c r="F284" s="9"/>
      <c r="G284" s="9"/>
    </row>
    <row r="285" spans="4:7" ht="18">
      <c r="D285" s="9"/>
      <c r="F285" s="9"/>
      <c r="G285" s="9"/>
    </row>
    <row r="286" spans="4:7" ht="18">
      <c r="D286" s="9"/>
      <c r="F286" s="9"/>
      <c r="G286" s="9"/>
    </row>
    <row r="287" spans="4:7" ht="18">
      <c r="D287" s="9"/>
      <c r="F287" s="9"/>
      <c r="G287" s="9"/>
    </row>
    <row r="288" spans="4:7" ht="18">
      <c r="D288" s="9"/>
      <c r="F288" s="9"/>
      <c r="G288" s="9"/>
    </row>
    <row r="289" spans="4:7" ht="18">
      <c r="D289" s="9"/>
      <c r="F289" s="9"/>
      <c r="G289" s="9"/>
    </row>
    <row r="290" spans="4:7" ht="18">
      <c r="D290" s="9"/>
      <c r="F290" s="9"/>
      <c r="G290" s="9"/>
    </row>
    <row r="291" spans="4:7" ht="18">
      <c r="D291" s="9"/>
      <c r="F291" s="9"/>
      <c r="G291" s="9"/>
    </row>
    <row r="292" spans="4:7" ht="18">
      <c r="D292" s="9"/>
      <c r="F292" s="9"/>
      <c r="G292" s="9"/>
    </row>
    <row r="293" spans="4:7" ht="18">
      <c r="D293" s="9"/>
      <c r="F293" s="9"/>
      <c r="G293" s="9"/>
    </row>
    <row r="294" spans="4:7" ht="18">
      <c r="D294" s="9"/>
      <c r="F294" s="9"/>
      <c r="G294" s="9"/>
    </row>
    <row r="295" spans="4:7" ht="18">
      <c r="D295" s="9"/>
      <c r="F295" s="9"/>
      <c r="G295" s="9"/>
    </row>
    <row r="296" spans="4:7" ht="18">
      <c r="D296" s="9"/>
      <c r="F296" s="9"/>
      <c r="G296" s="9"/>
    </row>
    <row r="297" spans="4:7" ht="18">
      <c r="D297" s="9"/>
      <c r="F297" s="9"/>
      <c r="G297" s="9"/>
    </row>
    <row r="298" spans="4:7" ht="18">
      <c r="D298" s="9"/>
      <c r="F298" s="9"/>
      <c r="G298" s="9"/>
    </row>
    <row r="299" spans="4:7" ht="18">
      <c r="D299" s="9"/>
      <c r="F299" s="9"/>
      <c r="G299" s="9"/>
    </row>
    <row r="300" spans="4:7" ht="18">
      <c r="D300" s="9"/>
      <c r="F300" s="9"/>
      <c r="G300" s="9"/>
    </row>
    <row r="301" spans="4:7" ht="18">
      <c r="D301" s="9"/>
      <c r="F301" s="9"/>
      <c r="G301" s="9"/>
    </row>
    <row r="302" spans="4:7" ht="18">
      <c r="D302" s="9"/>
      <c r="F302" s="9"/>
      <c r="G302" s="9"/>
    </row>
    <row r="303" spans="4:7" ht="18">
      <c r="D303" s="9"/>
      <c r="F303" s="9"/>
      <c r="G303" s="9"/>
    </row>
    <row r="304" spans="4:7" ht="18">
      <c r="D304" s="9"/>
      <c r="F304" s="9"/>
      <c r="G304" s="9"/>
    </row>
    <row r="305" spans="4:7" ht="18">
      <c r="D305" s="9"/>
      <c r="F305" s="9"/>
      <c r="G305" s="9"/>
    </row>
    <row r="306" spans="4:7" ht="18">
      <c r="D306" s="9"/>
      <c r="F306" s="9"/>
      <c r="G306" s="9"/>
    </row>
    <row r="307" spans="4:7" ht="18">
      <c r="D307" s="9"/>
      <c r="F307" s="9"/>
      <c r="G307" s="9"/>
    </row>
    <row r="308" spans="4:7" ht="18">
      <c r="D308" s="9"/>
      <c r="F308" s="9"/>
      <c r="G308" s="9"/>
    </row>
    <row r="309" spans="4:7" ht="18">
      <c r="D309" s="9"/>
      <c r="F309" s="9"/>
      <c r="G309" s="9"/>
    </row>
    <row r="310" spans="4:7" ht="18">
      <c r="D310" s="9"/>
      <c r="F310" s="9"/>
      <c r="G310" s="9"/>
    </row>
    <row r="311" spans="4:7" ht="18">
      <c r="D311" s="9"/>
      <c r="F311" s="9"/>
      <c r="G311" s="9"/>
    </row>
    <row r="312" spans="4:7" ht="18">
      <c r="D312" s="9"/>
      <c r="F312" s="9"/>
      <c r="G312" s="9"/>
    </row>
    <row r="313" spans="4:7" ht="18">
      <c r="D313" s="9"/>
      <c r="F313" s="9"/>
      <c r="G313" s="9"/>
    </row>
    <row r="314" spans="4:7" ht="18">
      <c r="D314" s="9"/>
      <c r="F314" s="9"/>
      <c r="G314" s="9"/>
    </row>
    <row r="315" spans="4:7" ht="18">
      <c r="D315" s="9"/>
      <c r="F315" s="9"/>
      <c r="G315" s="9"/>
    </row>
    <row r="316" spans="4:7" ht="18">
      <c r="D316" s="9"/>
      <c r="F316" s="9"/>
      <c r="G316" s="9"/>
    </row>
    <row r="317" spans="4:7" ht="18">
      <c r="D317" s="9"/>
      <c r="F317" s="9"/>
      <c r="G317" s="9"/>
    </row>
    <row r="318" spans="4:7" ht="18">
      <c r="D318" s="9"/>
      <c r="F318" s="9"/>
      <c r="G318" s="9"/>
    </row>
    <row r="319" spans="4:7" ht="18">
      <c r="D319" s="9"/>
      <c r="F319" s="9"/>
      <c r="G319" s="9"/>
    </row>
    <row r="320" spans="4:7" ht="18">
      <c r="D320" s="9"/>
      <c r="F320" s="9"/>
      <c r="G320" s="9"/>
    </row>
    <row r="321" spans="4:7" ht="18">
      <c r="D321" s="9"/>
      <c r="F321" s="9"/>
      <c r="G321" s="9"/>
    </row>
    <row r="322" spans="4:7" ht="18">
      <c r="D322" s="9"/>
      <c r="F322" s="9"/>
      <c r="G322" s="9"/>
    </row>
    <row r="323" spans="4:7" ht="18">
      <c r="D323" s="9"/>
      <c r="F323" s="9"/>
      <c r="G323" s="9"/>
    </row>
    <row r="324" spans="4:7" ht="18">
      <c r="D324" s="9"/>
      <c r="F324" s="9"/>
      <c r="G324" s="9"/>
    </row>
    <row r="325" spans="4:7" ht="18">
      <c r="D325" s="9"/>
      <c r="F325" s="9"/>
      <c r="G325" s="9"/>
    </row>
    <row r="326" spans="4:7" ht="18">
      <c r="D326" s="9"/>
      <c r="F326" s="9"/>
      <c r="G326" s="9"/>
    </row>
    <row r="327" spans="4:7" ht="18">
      <c r="D327" s="9"/>
      <c r="F327" s="9"/>
      <c r="G327" s="9"/>
    </row>
    <row r="328" spans="4:7" ht="18">
      <c r="D328" s="9"/>
      <c r="F328" s="9"/>
      <c r="G328" s="9"/>
    </row>
    <row r="329" spans="4:7" ht="18">
      <c r="D329" s="9"/>
      <c r="F329" s="9"/>
      <c r="G329" s="9"/>
    </row>
    <row r="330" spans="4:7" ht="18">
      <c r="D330" s="9"/>
      <c r="F330" s="9"/>
      <c r="G330" s="9"/>
    </row>
    <row r="331" spans="4:7" ht="18">
      <c r="D331" s="9"/>
      <c r="F331" s="9"/>
      <c r="G331" s="9"/>
    </row>
    <row r="332" spans="4:7" ht="18">
      <c r="D332" s="9"/>
      <c r="F332" s="9"/>
      <c r="G332" s="9"/>
    </row>
    <row r="333" spans="4:7" ht="18">
      <c r="D333" s="9"/>
      <c r="F333" s="9"/>
      <c r="G333" s="9"/>
    </row>
    <row r="334" spans="4:7" ht="18">
      <c r="D334" s="9"/>
      <c r="F334" s="9"/>
      <c r="G334" s="9"/>
    </row>
    <row r="335" spans="4:7" ht="18">
      <c r="D335" s="9"/>
      <c r="F335" s="9"/>
      <c r="G335" s="9"/>
    </row>
    <row r="336" spans="4:7" ht="18">
      <c r="D336" s="9"/>
      <c r="F336" s="9"/>
      <c r="G336" s="9"/>
    </row>
    <row r="337" spans="4:7" ht="18">
      <c r="D337" s="9"/>
      <c r="F337" s="9"/>
      <c r="G337" s="9"/>
    </row>
    <row r="338" spans="4:7" ht="18">
      <c r="D338" s="9"/>
      <c r="F338" s="9"/>
      <c r="G338" s="9"/>
    </row>
    <row r="339" spans="4:7" ht="18">
      <c r="D339" s="9"/>
      <c r="F339" s="9"/>
      <c r="G339" s="9"/>
    </row>
    <row r="340" spans="4:7" ht="18">
      <c r="D340" s="9"/>
      <c r="F340" s="9"/>
      <c r="G340" s="9"/>
    </row>
    <row r="341" spans="4:7" ht="18">
      <c r="D341" s="9"/>
      <c r="F341" s="9"/>
      <c r="G341" s="9"/>
    </row>
    <row r="342" spans="4:7" ht="18">
      <c r="D342" s="9"/>
      <c r="F342" s="9"/>
      <c r="G342" s="9"/>
    </row>
    <row r="343" spans="4:7" ht="18">
      <c r="D343" s="9"/>
      <c r="F343" s="9"/>
      <c r="G343" s="9"/>
    </row>
    <row r="344" spans="4:7" ht="18">
      <c r="D344" s="9"/>
      <c r="F344" s="9"/>
      <c r="G344" s="9"/>
    </row>
    <row r="345" spans="4:7" ht="18">
      <c r="D345" s="9"/>
      <c r="F345" s="9"/>
      <c r="G345" s="9"/>
    </row>
    <row r="346" spans="4:7" ht="18">
      <c r="D346" s="9"/>
      <c r="F346" s="9"/>
      <c r="G346" s="9"/>
    </row>
    <row r="347" spans="4:7" ht="18">
      <c r="D347" s="9"/>
      <c r="F347" s="9"/>
      <c r="G347" s="9"/>
    </row>
    <row r="348" spans="4:7" ht="18">
      <c r="D348" s="9"/>
      <c r="F348" s="9"/>
      <c r="G348" s="9"/>
    </row>
    <row r="349" spans="4:7" ht="18">
      <c r="D349" s="9"/>
      <c r="F349" s="9"/>
      <c r="G349" s="9"/>
    </row>
    <row r="350" spans="4:7" ht="18">
      <c r="D350" s="9"/>
      <c r="F350" s="9"/>
      <c r="G350" s="9"/>
    </row>
    <row r="351" spans="4:7" ht="18">
      <c r="D351" s="9"/>
      <c r="F351" s="9"/>
      <c r="G351" s="9"/>
    </row>
    <row r="352" spans="4:7" ht="18">
      <c r="D352" s="9"/>
      <c r="F352" s="9"/>
      <c r="G352" s="9"/>
    </row>
    <row r="353" spans="4:7" ht="18">
      <c r="D353" s="9"/>
      <c r="F353" s="9"/>
      <c r="G353" s="9"/>
    </row>
    <row r="354" spans="4:7" ht="18">
      <c r="D354" s="9"/>
      <c r="F354" s="9"/>
      <c r="G354" s="9"/>
    </row>
    <row r="355" spans="4:7" ht="18">
      <c r="D355" s="9"/>
      <c r="F355" s="9"/>
      <c r="G355" s="9"/>
    </row>
    <row r="356" spans="4:7" ht="18">
      <c r="D356" s="9"/>
      <c r="F356" s="9"/>
      <c r="G356" s="9"/>
    </row>
    <row r="357" spans="4:7" ht="18">
      <c r="D357" s="9"/>
      <c r="F357" s="9"/>
      <c r="G357" s="9"/>
    </row>
    <row r="358" spans="4:7" ht="18">
      <c r="D358" s="9"/>
      <c r="F358" s="9"/>
      <c r="G358" s="9"/>
    </row>
    <row r="359" spans="4:7" ht="18">
      <c r="D359" s="9"/>
      <c r="F359" s="9"/>
      <c r="G359" s="9"/>
    </row>
    <row r="360" spans="4:7" ht="18">
      <c r="D360" s="9"/>
      <c r="F360" s="9"/>
      <c r="G360" s="9"/>
    </row>
    <row r="361" spans="4:7" ht="18">
      <c r="D361" s="9"/>
      <c r="F361" s="9"/>
      <c r="G361" s="9"/>
    </row>
    <row r="362" spans="4:7" ht="18">
      <c r="D362" s="9"/>
      <c r="F362" s="9"/>
      <c r="G362" s="9"/>
    </row>
    <row r="363" spans="4:7" ht="18">
      <c r="D363" s="9"/>
      <c r="F363" s="9"/>
      <c r="G363" s="9"/>
    </row>
    <row r="364" spans="4:7" ht="18">
      <c r="D364" s="9"/>
      <c r="F364" s="9"/>
      <c r="G364" s="9"/>
    </row>
    <row r="365" spans="4:7" ht="18">
      <c r="D365" s="9"/>
      <c r="F365" s="9"/>
      <c r="G365" s="9"/>
    </row>
    <row r="366" spans="4:7" ht="18">
      <c r="D366" s="9"/>
      <c r="F366" s="9"/>
      <c r="G366" s="9"/>
    </row>
    <row r="367" spans="4:7" ht="18">
      <c r="D367" s="9"/>
      <c r="F367" s="9"/>
      <c r="G367" s="9"/>
    </row>
    <row r="368" spans="4:7" ht="18">
      <c r="D368" s="9"/>
      <c r="F368" s="9"/>
      <c r="G368" s="9"/>
    </row>
    <row r="369" spans="4:7" ht="18">
      <c r="D369" s="9"/>
      <c r="F369" s="9"/>
      <c r="G369" s="9"/>
    </row>
    <row r="370" spans="4:7" ht="18">
      <c r="D370" s="9"/>
      <c r="F370" s="9"/>
      <c r="G370" s="9"/>
    </row>
    <row r="371" spans="4:7" ht="18">
      <c r="D371" s="9"/>
      <c r="F371" s="9"/>
      <c r="G371" s="9"/>
    </row>
    <row r="372" spans="4:7" ht="18">
      <c r="D372" s="9"/>
      <c r="F372" s="9"/>
      <c r="G372" s="9"/>
    </row>
    <row r="373" spans="4:7" ht="18">
      <c r="D373" s="9"/>
      <c r="F373" s="9"/>
      <c r="G373" s="9"/>
    </row>
    <row r="374" spans="4:7" ht="18">
      <c r="D374" s="9"/>
      <c r="F374" s="9"/>
      <c r="G374" s="9"/>
    </row>
    <row r="375" spans="4:7" ht="18">
      <c r="D375" s="9"/>
      <c r="F375" s="9"/>
      <c r="G375" s="9"/>
    </row>
    <row r="376" spans="4:7" ht="18">
      <c r="D376" s="9"/>
      <c r="F376" s="9"/>
      <c r="G376" s="9"/>
    </row>
    <row r="377" spans="4:7" ht="18">
      <c r="D377" s="9"/>
      <c r="F377" s="9"/>
      <c r="G377" s="9"/>
    </row>
    <row r="378" spans="4:7" ht="18">
      <c r="D378" s="9"/>
      <c r="F378" s="9"/>
      <c r="G378" s="9"/>
    </row>
    <row r="379" spans="4:7" ht="18">
      <c r="D379" s="9"/>
      <c r="F379" s="9"/>
      <c r="G379" s="9"/>
    </row>
    <row r="380" spans="4:7" ht="18">
      <c r="D380" s="9"/>
      <c r="F380" s="9"/>
      <c r="G380" s="9"/>
    </row>
    <row r="381" spans="4:7" ht="18">
      <c r="D381" s="9"/>
      <c r="F381" s="9"/>
      <c r="G381" s="9"/>
    </row>
    <row r="382" spans="4:7" ht="18">
      <c r="D382" s="9"/>
      <c r="F382" s="9"/>
      <c r="G382" s="9"/>
    </row>
    <row r="383" spans="4:7" ht="18">
      <c r="D383" s="9"/>
      <c r="F383" s="9"/>
      <c r="G383" s="9"/>
    </row>
    <row r="384" spans="4:7" ht="18">
      <c r="D384" s="9"/>
      <c r="F384" s="9"/>
      <c r="G384" s="9"/>
    </row>
    <row r="385" spans="4:7" ht="18">
      <c r="D385" s="9"/>
      <c r="F385" s="9"/>
      <c r="G385" s="9"/>
    </row>
    <row r="386" spans="4:7" ht="18">
      <c r="D386" s="9"/>
      <c r="F386" s="9"/>
      <c r="G386" s="9"/>
    </row>
    <row r="387" spans="4:7" ht="18">
      <c r="D387" s="9"/>
      <c r="F387" s="9"/>
      <c r="G387" s="9"/>
    </row>
    <row r="388" spans="4:7" ht="18">
      <c r="D388" s="9"/>
      <c r="F388" s="9"/>
      <c r="G388" s="9"/>
    </row>
    <row r="389" spans="4:7" ht="18">
      <c r="D389" s="9"/>
      <c r="F389" s="9"/>
      <c r="G389" s="9"/>
    </row>
    <row r="390" spans="4:7" ht="18">
      <c r="D390" s="9"/>
      <c r="F390" s="9"/>
      <c r="G390" s="9"/>
    </row>
    <row r="391" spans="4:7" ht="18">
      <c r="D391" s="9"/>
      <c r="F391" s="9"/>
      <c r="G391" s="9"/>
    </row>
    <row r="392" spans="4:7" ht="18">
      <c r="D392" s="9"/>
      <c r="F392" s="9"/>
      <c r="G392" s="9"/>
    </row>
    <row r="393" spans="4:7" ht="18">
      <c r="D393" s="9"/>
      <c r="F393" s="9"/>
      <c r="G393" s="9"/>
    </row>
    <row r="394" spans="4:7" ht="18">
      <c r="D394" s="9"/>
      <c r="F394" s="9"/>
      <c r="G394" s="9"/>
    </row>
    <row r="395" spans="4:7" ht="18">
      <c r="D395" s="9"/>
      <c r="F395" s="9"/>
      <c r="G395" s="9"/>
    </row>
    <row r="396" spans="4:7" ht="18">
      <c r="D396" s="9"/>
      <c r="F396" s="9"/>
      <c r="G396" s="9"/>
    </row>
    <row r="397" spans="4:7" ht="18">
      <c r="D397" s="9"/>
      <c r="F397" s="9"/>
      <c r="G397" s="9"/>
    </row>
    <row r="398" spans="4:7" ht="18">
      <c r="D398" s="9"/>
      <c r="F398" s="9"/>
      <c r="G398" s="9"/>
    </row>
    <row r="399" spans="4:7" ht="18">
      <c r="D399" s="9"/>
      <c r="F399" s="9"/>
      <c r="G399" s="9"/>
    </row>
    <row r="400" spans="4:7" ht="18">
      <c r="D400" s="9"/>
      <c r="F400" s="9"/>
      <c r="G400" s="9"/>
    </row>
    <row r="401" spans="4:7" ht="18">
      <c r="D401" s="9"/>
      <c r="F401" s="9"/>
      <c r="G401" s="9"/>
    </row>
    <row r="402" spans="4:7" ht="18">
      <c r="D402" s="9"/>
      <c r="F402" s="9"/>
      <c r="G402" s="9"/>
    </row>
    <row r="403" spans="4:7" ht="18">
      <c r="D403" s="9"/>
      <c r="F403" s="9"/>
      <c r="G403" s="9"/>
    </row>
    <row r="404" spans="4:7" ht="18">
      <c r="D404" s="9"/>
      <c r="F404" s="9"/>
      <c r="G404" s="9"/>
    </row>
    <row r="405" spans="4:7" ht="18">
      <c r="D405" s="9"/>
      <c r="F405" s="9"/>
      <c r="G405" s="9"/>
    </row>
    <row r="406" spans="4:7" ht="18">
      <c r="D406" s="9"/>
      <c r="F406" s="9"/>
      <c r="G406" s="9"/>
    </row>
    <row r="407" spans="4:7" ht="18">
      <c r="D407" s="9"/>
      <c r="F407" s="9"/>
      <c r="G407" s="9"/>
    </row>
    <row r="408" spans="4:7" ht="18">
      <c r="D408" s="9"/>
      <c r="F408" s="9"/>
      <c r="G408" s="9"/>
    </row>
    <row r="409" spans="4:7" ht="18">
      <c r="D409" s="9"/>
      <c r="F409" s="9"/>
      <c r="G409" s="9"/>
    </row>
    <row r="410" spans="4:7" ht="18">
      <c r="D410" s="9"/>
      <c r="F410" s="9"/>
      <c r="G410" s="9"/>
    </row>
    <row r="411" spans="4:7" ht="18">
      <c r="D411" s="9"/>
      <c r="F411" s="9"/>
      <c r="G411" s="9"/>
    </row>
    <row r="412" spans="4:7" ht="18">
      <c r="D412" s="9"/>
      <c r="F412" s="9"/>
      <c r="G412" s="9"/>
    </row>
    <row r="413" spans="4:7" ht="18">
      <c r="D413" s="9"/>
      <c r="F413" s="9"/>
      <c r="G413" s="9"/>
    </row>
    <row r="414" spans="4:7" ht="18">
      <c r="D414" s="9"/>
      <c r="F414" s="9"/>
      <c r="G414" s="9"/>
    </row>
    <row r="415" spans="4:7" ht="18">
      <c r="D415" s="9"/>
      <c r="F415" s="9"/>
      <c r="G415" s="9"/>
    </row>
    <row r="416" spans="4:7" ht="18">
      <c r="D416" s="9"/>
      <c r="F416" s="9"/>
      <c r="G416" s="9"/>
    </row>
    <row r="417" spans="4:7" ht="18">
      <c r="D417" s="9"/>
      <c r="F417" s="9"/>
      <c r="G417" s="9"/>
    </row>
    <row r="418" spans="4:7" ht="18">
      <c r="D418" s="9"/>
      <c r="F418" s="9"/>
      <c r="G418" s="9"/>
    </row>
    <row r="419" spans="4:7" ht="18">
      <c r="D419" s="9"/>
      <c r="F419" s="9"/>
      <c r="G419" s="9"/>
    </row>
    <row r="420" spans="4:7" ht="18">
      <c r="D420" s="9"/>
      <c r="F420" s="9"/>
      <c r="G420" s="9"/>
    </row>
    <row r="421" spans="4:7" ht="18">
      <c r="D421" s="9"/>
      <c r="F421" s="9"/>
      <c r="G421" s="9"/>
    </row>
    <row r="422" spans="4:7" ht="18">
      <c r="D422" s="9"/>
      <c r="F422" s="9"/>
      <c r="G422" s="9"/>
    </row>
    <row r="423" spans="4:7" ht="18">
      <c r="D423" s="9"/>
      <c r="F423" s="9"/>
      <c r="G423" s="9"/>
    </row>
    <row r="424" spans="4:7" ht="18">
      <c r="D424" s="9"/>
      <c r="F424" s="9"/>
      <c r="G424" s="9"/>
    </row>
    <row r="425" spans="4:7" ht="18">
      <c r="D425" s="9"/>
      <c r="F425" s="9"/>
      <c r="G425" s="9"/>
    </row>
    <row r="426" spans="4:7" ht="18">
      <c r="D426" s="9"/>
      <c r="F426" s="9"/>
      <c r="G426" s="9"/>
    </row>
    <row r="427" spans="4:7" ht="18">
      <c r="D427" s="9"/>
      <c r="F427" s="9"/>
      <c r="G427" s="9"/>
    </row>
    <row r="428" spans="4:7" ht="18">
      <c r="D428" s="9"/>
      <c r="F428" s="9"/>
      <c r="G428" s="9"/>
    </row>
    <row r="429" spans="4:7" ht="18">
      <c r="D429" s="9"/>
      <c r="F429" s="9"/>
      <c r="G429" s="9"/>
    </row>
    <row r="430" spans="4:7" ht="18">
      <c r="D430" s="9"/>
      <c r="F430" s="9"/>
      <c r="G430" s="9"/>
    </row>
    <row r="431" spans="4:7" ht="18">
      <c r="D431" s="9"/>
      <c r="F431" s="9"/>
      <c r="G431" s="9"/>
    </row>
    <row r="432" spans="4:7" ht="18">
      <c r="D432" s="9"/>
      <c r="F432" s="9"/>
      <c r="G432" s="9"/>
    </row>
    <row r="433" spans="4:7" ht="18">
      <c r="D433" s="9"/>
      <c r="F433" s="9"/>
      <c r="G433" s="9"/>
    </row>
    <row r="434" spans="4:7" ht="18">
      <c r="D434" s="9"/>
      <c r="F434" s="9"/>
      <c r="G434" s="9"/>
    </row>
    <row r="435" spans="4:7" ht="18">
      <c r="D435" s="9"/>
      <c r="F435" s="9"/>
      <c r="G435" s="9"/>
    </row>
    <row r="436" spans="4:7" ht="18">
      <c r="D436" s="9"/>
      <c r="F436" s="9"/>
      <c r="G436" s="9"/>
    </row>
    <row r="437" spans="4:7" ht="18">
      <c r="D437" s="9"/>
      <c r="F437" s="9"/>
      <c r="G437" s="9"/>
    </row>
    <row r="438" spans="4:7" ht="18">
      <c r="D438" s="9"/>
      <c r="F438" s="9"/>
      <c r="G438" s="9"/>
    </row>
    <row r="439" spans="4:7" ht="18">
      <c r="D439" s="9"/>
      <c r="F439" s="9"/>
      <c r="G439" s="9"/>
    </row>
    <row r="440" spans="4:7" ht="18">
      <c r="D440" s="9"/>
      <c r="F440" s="9"/>
      <c r="G440" s="9"/>
    </row>
    <row r="441" spans="4:7" ht="18">
      <c r="D441" s="9"/>
      <c r="F441" s="9"/>
      <c r="G441" s="9"/>
    </row>
    <row r="442" spans="4:7" ht="18">
      <c r="D442" s="9"/>
      <c r="F442" s="9"/>
      <c r="G442" s="9"/>
    </row>
    <row r="443" spans="4:7" ht="18">
      <c r="D443" s="9"/>
      <c r="F443" s="9"/>
      <c r="G443" s="9"/>
    </row>
    <row r="444" spans="4:7" ht="18">
      <c r="D444" s="9"/>
      <c r="F444" s="9"/>
      <c r="G444" s="9"/>
    </row>
    <row r="445" spans="4:7" ht="18">
      <c r="D445" s="9"/>
      <c r="F445" s="9"/>
      <c r="G445" s="9"/>
    </row>
    <row r="446" spans="4:7" ht="18">
      <c r="D446" s="9"/>
      <c r="F446" s="9"/>
      <c r="G446" s="9"/>
    </row>
    <row r="447" spans="4:7" ht="18">
      <c r="D447" s="9"/>
      <c r="F447" s="9"/>
      <c r="G447" s="9"/>
    </row>
    <row r="448" spans="4:7" ht="18">
      <c r="D448" s="9"/>
      <c r="F448" s="9"/>
      <c r="G448" s="9"/>
    </row>
    <row r="449" spans="4:7" ht="18">
      <c r="D449" s="9"/>
      <c r="F449" s="9"/>
      <c r="G449" s="9"/>
    </row>
    <row r="450" spans="4:7" ht="18">
      <c r="D450" s="9"/>
      <c r="F450" s="9"/>
      <c r="G450" s="9"/>
    </row>
    <row r="451" spans="4:7" ht="18">
      <c r="D451" s="9"/>
      <c r="F451" s="9"/>
      <c r="G451" s="9"/>
    </row>
    <row r="452" spans="4:7" ht="18">
      <c r="D452" s="9"/>
      <c r="F452" s="9"/>
      <c r="G452" s="9"/>
    </row>
    <row r="453" spans="4:7" ht="18">
      <c r="D453" s="9"/>
      <c r="F453" s="9"/>
      <c r="G453" s="9"/>
    </row>
    <row r="454" spans="4:7" ht="18">
      <c r="D454" s="9"/>
      <c r="F454" s="9"/>
      <c r="G454" s="9"/>
    </row>
    <row r="455" spans="4:7" ht="18">
      <c r="D455" s="9"/>
      <c r="F455" s="9"/>
      <c r="G455" s="9"/>
    </row>
    <row r="456" spans="4:7" ht="18">
      <c r="D456" s="9"/>
      <c r="F456" s="9"/>
      <c r="G456" s="9"/>
    </row>
    <row r="457" spans="4:7" ht="18">
      <c r="D457" s="9"/>
      <c r="F457" s="9"/>
      <c r="G457" s="9"/>
    </row>
    <row r="458" spans="4:7" ht="18">
      <c r="D458" s="9"/>
      <c r="F458" s="9"/>
      <c r="G458" s="9"/>
    </row>
    <row r="459" spans="4:7" ht="18">
      <c r="D459" s="9"/>
      <c r="F459" s="9"/>
      <c r="G459" s="9"/>
    </row>
    <row r="460" spans="4:7" ht="18">
      <c r="D460" s="9"/>
      <c r="F460" s="9"/>
      <c r="G460" s="9"/>
    </row>
    <row r="461" spans="4:7" ht="18">
      <c r="D461" s="9"/>
      <c r="F461" s="9"/>
      <c r="G461" s="9"/>
    </row>
    <row r="462" spans="4:7" ht="18">
      <c r="D462" s="9"/>
      <c r="F462" s="9"/>
      <c r="G462" s="9"/>
    </row>
    <row r="463" spans="4:7" ht="18">
      <c r="D463" s="9"/>
      <c r="F463" s="9"/>
      <c r="G463" s="9"/>
    </row>
    <row r="464" spans="4:7" ht="18">
      <c r="D464" s="9"/>
      <c r="F464" s="9"/>
      <c r="G464" s="9"/>
    </row>
    <row r="465" spans="4:7" ht="18">
      <c r="D465" s="9"/>
      <c r="F465" s="9"/>
      <c r="G465" s="9"/>
    </row>
    <row r="466" spans="4:7" ht="18">
      <c r="D466" s="9"/>
      <c r="F466" s="9"/>
      <c r="G466" s="9"/>
    </row>
    <row r="467" spans="4:7" ht="18">
      <c r="D467" s="9"/>
      <c r="F467" s="9"/>
      <c r="G467" s="9"/>
    </row>
    <row r="468" spans="4:7" ht="18">
      <c r="D468" s="9"/>
      <c r="F468" s="9"/>
      <c r="G468" s="9"/>
    </row>
    <row r="469" spans="4:7" ht="18">
      <c r="D469" s="9"/>
      <c r="F469" s="9"/>
      <c r="G469" s="9"/>
    </row>
    <row r="470" spans="4:7" ht="18">
      <c r="D470" s="9"/>
      <c r="F470" s="9"/>
      <c r="G470" s="9"/>
    </row>
    <row r="471" spans="4:7" ht="18">
      <c r="D471" s="9"/>
      <c r="F471" s="9"/>
      <c r="G471" s="9"/>
    </row>
    <row r="472" spans="4:7" ht="18">
      <c r="D472" s="9"/>
      <c r="F472" s="9"/>
      <c r="G472" s="9"/>
    </row>
    <row r="473" spans="4:7" ht="18">
      <c r="D473" s="9"/>
      <c r="F473" s="9"/>
      <c r="G473" s="9"/>
    </row>
    <row r="474" spans="4:7" ht="18">
      <c r="D474" s="9"/>
      <c r="F474" s="9"/>
      <c r="G474" s="9"/>
    </row>
    <row r="475" spans="4:7" ht="18">
      <c r="D475" s="9"/>
      <c r="F475" s="9"/>
      <c r="G475" s="9"/>
    </row>
    <row r="476" spans="4:7" ht="18">
      <c r="D476" s="9"/>
      <c r="F476" s="9"/>
      <c r="G476" s="9"/>
    </row>
    <row r="477" spans="4:7" ht="18">
      <c r="D477" s="9"/>
      <c r="F477" s="9"/>
      <c r="G477" s="9"/>
    </row>
    <row r="478" spans="4:7" ht="18">
      <c r="D478" s="9"/>
      <c r="F478" s="9"/>
      <c r="G478" s="9"/>
    </row>
    <row r="479" spans="4:7" ht="18">
      <c r="D479" s="9"/>
      <c r="F479" s="9"/>
      <c r="G479" s="9"/>
    </row>
    <row r="480" spans="4:7" ht="18">
      <c r="D480" s="9"/>
      <c r="F480" s="9"/>
      <c r="G480" s="9"/>
    </row>
    <row r="481" spans="4:7" ht="18">
      <c r="D481" s="9"/>
      <c r="F481" s="9"/>
      <c r="G481" s="9"/>
    </row>
    <row r="482" spans="4:7" ht="18">
      <c r="D482" s="9"/>
      <c r="F482" s="9"/>
      <c r="G482" s="9"/>
    </row>
    <row r="483" spans="4:7" ht="18">
      <c r="D483" s="9"/>
      <c r="F483" s="9"/>
      <c r="G483" s="9"/>
    </row>
    <row r="484" spans="4:7" ht="18">
      <c r="D484" s="9"/>
      <c r="F484" s="9"/>
      <c r="G484" s="9"/>
    </row>
    <row r="485" spans="4:7" ht="18">
      <c r="D485" s="9"/>
      <c r="F485" s="9"/>
      <c r="G485" s="9"/>
    </row>
    <row r="486" spans="4:7" ht="18">
      <c r="D486" s="9"/>
      <c r="F486" s="9"/>
      <c r="G486" s="9"/>
    </row>
    <row r="487" spans="4:7" ht="18">
      <c r="D487" s="9"/>
      <c r="F487" s="9"/>
      <c r="G487" s="9"/>
    </row>
    <row r="488" spans="4:7" ht="18">
      <c r="D488" s="9"/>
      <c r="F488" s="9"/>
      <c r="G488" s="9"/>
    </row>
    <row r="489" spans="4:7" ht="18">
      <c r="D489" s="9"/>
      <c r="F489" s="9"/>
      <c r="G489" s="9"/>
    </row>
    <row r="490" spans="4:7" ht="18">
      <c r="D490" s="9"/>
      <c r="F490" s="9"/>
      <c r="G490" s="9"/>
    </row>
    <row r="491" spans="4:7" ht="18">
      <c r="D491" s="9"/>
      <c r="F491" s="9"/>
      <c r="G491" s="9"/>
    </row>
    <row r="492" spans="4:7" ht="18">
      <c r="D492" s="9"/>
      <c r="F492" s="9"/>
      <c r="G492" s="9"/>
    </row>
    <row r="493" spans="4:7" ht="18">
      <c r="D493" s="9"/>
      <c r="F493" s="9"/>
      <c r="G493" s="9"/>
    </row>
    <row r="494" spans="4:7" ht="18">
      <c r="D494" s="9"/>
      <c r="F494" s="9"/>
      <c r="G494" s="9"/>
    </row>
    <row r="495" spans="4:7" ht="18">
      <c r="D495" s="9"/>
      <c r="F495" s="9"/>
      <c r="G495" s="9"/>
    </row>
    <row r="496" spans="4:7" ht="18">
      <c r="D496" s="9"/>
      <c r="F496" s="9"/>
      <c r="G496" s="9"/>
    </row>
    <row r="497" spans="4:7" ht="18">
      <c r="D497" s="9"/>
      <c r="F497" s="9"/>
      <c r="G497" s="9"/>
    </row>
    <row r="498" spans="4:7" ht="18">
      <c r="D498" s="9"/>
      <c r="F498" s="9"/>
      <c r="G498" s="9"/>
    </row>
    <row r="499" spans="4:7" ht="18">
      <c r="D499" s="9"/>
      <c r="F499" s="9"/>
      <c r="G499" s="9"/>
    </row>
    <row r="500" spans="4:7" ht="18">
      <c r="D500" s="9"/>
      <c r="F500" s="9"/>
      <c r="G500" s="9"/>
    </row>
    <row r="501" spans="4:7" ht="18">
      <c r="D501" s="9"/>
      <c r="F501" s="9"/>
      <c r="G501" s="9"/>
    </row>
    <row r="502" spans="4:7" ht="18">
      <c r="D502" s="9"/>
      <c r="F502" s="9"/>
      <c r="G502" s="9"/>
    </row>
    <row r="503" spans="4:7" ht="18">
      <c r="D503" s="9"/>
      <c r="F503" s="9"/>
      <c r="G503" s="9"/>
    </row>
    <row r="504" spans="4:7" ht="18">
      <c r="D504" s="9"/>
      <c r="F504" s="9"/>
      <c r="G504" s="9"/>
    </row>
    <row r="505" spans="4:7" ht="18">
      <c r="D505" s="9"/>
      <c r="F505" s="9"/>
      <c r="G505" s="9"/>
    </row>
    <row r="506" spans="4:7" ht="18">
      <c r="D506" s="9"/>
      <c r="F506" s="9"/>
      <c r="G506" s="9"/>
    </row>
    <row r="507" spans="4:7" ht="18">
      <c r="D507" s="9"/>
      <c r="F507" s="9"/>
      <c r="G507" s="9"/>
    </row>
    <row r="508" spans="4:7" ht="18">
      <c r="D508" s="9"/>
      <c r="F508" s="9"/>
      <c r="G508" s="9"/>
    </row>
    <row r="509" spans="4:7" ht="18">
      <c r="D509" s="9"/>
      <c r="F509" s="9"/>
      <c r="G509" s="9"/>
    </row>
    <row r="510" spans="4:7" ht="18">
      <c r="D510" s="9"/>
      <c r="F510" s="9"/>
      <c r="G510" s="9"/>
    </row>
    <row r="511" spans="4:7" ht="18">
      <c r="D511" s="9"/>
      <c r="F511" s="9"/>
      <c r="G511" s="9"/>
    </row>
    <row r="512" spans="4:7" ht="18">
      <c r="D512" s="9"/>
      <c r="F512" s="9"/>
      <c r="G512" s="9"/>
    </row>
    <row r="513" spans="4:7" ht="18">
      <c r="D513" s="9"/>
      <c r="F513" s="9"/>
      <c r="G513" s="9"/>
    </row>
    <row r="514" spans="4:7" ht="18">
      <c r="D514" s="9"/>
      <c r="F514" s="9"/>
      <c r="G514" s="9"/>
    </row>
    <row r="515" spans="4:7" ht="18">
      <c r="D515" s="9"/>
      <c r="F515" s="9"/>
      <c r="G515" s="9"/>
    </row>
    <row r="516" spans="4:7" ht="18">
      <c r="D516" s="9"/>
      <c r="F516" s="9"/>
      <c r="G516" s="9"/>
    </row>
    <row r="517" spans="4:7" ht="18">
      <c r="D517" s="9"/>
      <c r="F517" s="9"/>
      <c r="G517" s="9"/>
    </row>
    <row r="518" spans="4:7" ht="18">
      <c r="D518" s="9"/>
      <c r="F518" s="9"/>
      <c r="G518" s="9"/>
    </row>
    <row r="519" spans="4:7" ht="18">
      <c r="D519" s="9"/>
      <c r="F519" s="9"/>
      <c r="G519" s="9"/>
    </row>
    <row r="520" spans="4:7" ht="18">
      <c r="D520" s="9"/>
      <c r="F520" s="9"/>
      <c r="G520" s="9"/>
    </row>
    <row r="521" spans="4:7" ht="18">
      <c r="D521" s="9"/>
      <c r="F521" s="9"/>
      <c r="G521" s="9"/>
    </row>
    <row r="522" spans="4:7" ht="18">
      <c r="D522" s="9"/>
      <c r="F522" s="9"/>
      <c r="G522" s="9"/>
    </row>
    <row r="523" spans="4:7" ht="18">
      <c r="D523" s="9"/>
      <c r="F523" s="9"/>
      <c r="G523" s="9"/>
    </row>
    <row r="524" spans="4:7" ht="18">
      <c r="D524" s="9"/>
      <c r="F524" s="9"/>
      <c r="G524" s="9"/>
    </row>
    <row r="525" spans="4:7" ht="18">
      <c r="D525" s="9"/>
      <c r="F525" s="9"/>
      <c r="G525" s="9"/>
    </row>
    <row r="526" spans="4:7" ht="18">
      <c r="D526" s="9"/>
      <c r="F526" s="9"/>
      <c r="G526" s="9"/>
    </row>
    <row r="527" spans="4:7" ht="18">
      <c r="D527" s="9"/>
      <c r="F527" s="9"/>
      <c r="G527" s="9"/>
    </row>
    <row r="528" spans="4:7" ht="18">
      <c r="D528" s="9"/>
      <c r="F528" s="9"/>
      <c r="G528" s="9"/>
    </row>
    <row r="529" spans="4:7" ht="18">
      <c r="D529" s="9"/>
      <c r="F529" s="9"/>
      <c r="G529" s="9"/>
    </row>
    <row r="530" spans="4:7" ht="18">
      <c r="D530" s="9"/>
      <c r="F530" s="9"/>
      <c r="G530" s="9"/>
    </row>
    <row r="531" spans="4:7" ht="18">
      <c r="D531" s="9"/>
      <c r="F531" s="9"/>
      <c r="G531" s="9"/>
    </row>
    <row r="532" spans="4:7" ht="18">
      <c r="D532" s="9"/>
      <c r="F532" s="9"/>
      <c r="G532" s="9"/>
    </row>
    <row r="533" spans="4:7" ht="18">
      <c r="D533" s="9"/>
      <c r="F533" s="9"/>
      <c r="G533" s="9"/>
    </row>
    <row r="534" spans="4:7" ht="18">
      <c r="D534" s="9"/>
      <c r="F534" s="9"/>
      <c r="G534" s="9"/>
    </row>
    <row r="535" spans="4:7" ht="18">
      <c r="D535" s="9"/>
      <c r="F535" s="9"/>
      <c r="G535" s="9"/>
    </row>
    <row r="536" spans="4:7" ht="18">
      <c r="D536" s="9"/>
      <c r="F536" s="9"/>
      <c r="G536" s="9"/>
    </row>
    <row r="537" spans="4:7" ht="18">
      <c r="D537" s="9"/>
      <c r="F537" s="9"/>
      <c r="G537" s="9"/>
    </row>
    <row r="538" spans="4:7" ht="18">
      <c r="D538" s="9"/>
      <c r="F538" s="9"/>
      <c r="G538" s="9"/>
    </row>
    <row r="539" spans="4:7" ht="18">
      <c r="D539" s="9"/>
      <c r="F539" s="9"/>
      <c r="G539" s="9"/>
    </row>
    <row r="540" spans="4:7" ht="18">
      <c r="D540" s="9"/>
      <c r="F540" s="9"/>
      <c r="G540" s="9"/>
    </row>
    <row r="541" spans="4:7" ht="18">
      <c r="D541" s="9"/>
      <c r="F541" s="9"/>
      <c r="G541" s="9"/>
    </row>
    <row r="542" spans="4:7" ht="18">
      <c r="D542" s="9"/>
      <c r="F542" s="9"/>
      <c r="G542" s="9"/>
    </row>
    <row r="543" spans="4:7" ht="18">
      <c r="D543" s="9"/>
      <c r="F543" s="9"/>
      <c r="G543" s="9"/>
    </row>
    <row r="544" spans="4:7" ht="18">
      <c r="D544" s="9"/>
      <c r="F544" s="9"/>
      <c r="G544" s="9"/>
    </row>
    <row r="545" spans="4:7" ht="18">
      <c r="D545" s="9"/>
      <c r="F545" s="9"/>
      <c r="G545" s="9"/>
    </row>
    <row r="546" spans="4:7" ht="18">
      <c r="D546" s="9"/>
      <c r="F546" s="9"/>
      <c r="G546" s="9"/>
    </row>
    <row r="547" spans="4:7" ht="18">
      <c r="D547" s="9"/>
      <c r="F547" s="9"/>
      <c r="G547" s="9"/>
    </row>
    <row r="548" spans="4:7" ht="18">
      <c r="D548" s="9"/>
      <c r="F548" s="9"/>
      <c r="G548" s="9"/>
    </row>
    <row r="549" spans="4:7" ht="18">
      <c r="D549" s="9"/>
      <c r="F549" s="9"/>
      <c r="G549" s="9"/>
    </row>
    <row r="550" spans="4:7" ht="18">
      <c r="D550" s="9"/>
      <c r="F550" s="9"/>
      <c r="G550" s="9"/>
    </row>
    <row r="551" spans="4:7" ht="18">
      <c r="D551" s="9"/>
      <c r="F551" s="9"/>
      <c r="G551" s="9"/>
    </row>
    <row r="552" spans="4:7" ht="18">
      <c r="D552" s="9"/>
      <c r="F552" s="9"/>
      <c r="G552" s="9"/>
    </row>
    <row r="553" spans="4:7" ht="18">
      <c r="D553" s="9"/>
      <c r="F553" s="9"/>
      <c r="G553" s="9"/>
    </row>
    <row r="554" spans="4:7" ht="18">
      <c r="D554" s="9"/>
      <c r="F554" s="9"/>
      <c r="G554" s="9"/>
    </row>
    <row r="555" spans="4:7" ht="18">
      <c r="D555" s="9"/>
      <c r="F555" s="9"/>
      <c r="G555" s="9"/>
    </row>
    <row r="556" spans="4:7" ht="18">
      <c r="D556" s="9"/>
      <c r="F556" s="9"/>
      <c r="G556" s="9"/>
    </row>
    <row r="557" spans="4:7" ht="18">
      <c r="D557" s="9"/>
      <c r="F557" s="9"/>
      <c r="G557" s="9"/>
    </row>
    <row r="558" spans="4:7" ht="18">
      <c r="D558" s="9"/>
      <c r="F558" s="9"/>
      <c r="G558" s="9"/>
    </row>
    <row r="559" spans="4:7" ht="18">
      <c r="D559" s="9"/>
      <c r="F559" s="9"/>
      <c r="G559" s="9"/>
    </row>
    <row r="560" spans="4:7" ht="18">
      <c r="D560" s="9"/>
      <c r="F560" s="9"/>
      <c r="G560" s="9"/>
    </row>
    <row r="561" spans="4:7" ht="18">
      <c r="D561" s="9"/>
      <c r="F561" s="9"/>
      <c r="G561" s="9"/>
    </row>
    <row r="562" spans="4:7" ht="18">
      <c r="D562" s="9"/>
      <c r="F562" s="9"/>
      <c r="G562" s="9"/>
    </row>
    <row r="563" spans="4:7" ht="18">
      <c r="D563" s="9"/>
      <c r="F563" s="9"/>
      <c r="G563" s="9"/>
    </row>
    <row r="564" spans="4:7" ht="18">
      <c r="D564" s="9"/>
      <c r="F564" s="9"/>
      <c r="G564" s="9"/>
    </row>
    <row r="565" spans="4:7" ht="18">
      <c r="D565" s="9"/>
      <c r="F565" s="9"/>
      <c r="G565" s="9"/>
    </row>
    <row r="566" spans="4:7" ht="18">
      <c r="D566" s="9"/>
      <c r="F566" s="9"/>
      <c r="G566" s="9"/>
    </row>
    <row r="567" spans="4:7" ht="18">
      <c r="D567" s="9"/>
      <c r="F567" s="9"/>
      <c r="G567" s="9"/>
    </row>
    <row r="568" spans="4:7" ht="18">
      <c r="D568" s="9"/>
      <c r="F568" s="9"/>
      <c r="G568" s="9"/>
    </row>
    <row r="569" spans="4:7" ht="18">
      <c r="D569" s="9"/>
      <c r="F569" s="9"/>
      <c r="G569" s="9"/>
    </row>
    <row r="570" spans="4:7" ht="18">
      <c r="D570" s="9"/>
      <c r="F570" s="9"/>
      <c r="G570" s="9"/>
    </row>
    <row r="571" spans="4:7" ht="18">
      <c r="D571" s="9"/>
      <c r="F571" s="9"/>
      <c r="G571" s="9"/>
    </row>
    <row r="572" spans="4:7" ht="18">
      <c r="D572" s="9"/>
      <c r="F572" s="9"/>
      <c r="G572" s="9"/>
    </row>
    <row r="573" spans="4:7" ht="18">
      <c r="D573" s="9"/>
      <c r="F573" s="9"/>
      <c r="G573" s="9"/>
    </row>
    <row r="574" spans="4:7" ht="18">
      <c r="D574" s="9"/>
      <c r="F574" s="9"/>
      <c r="G574" s="9"/>
    </row>
    <row r="575" spans="4:7" ht="18">
      <c r="D575" s="9"/>
      <c r="F575" s="9"/>
      <c r="G575" s="9"/>
    </row>
    <row r="576" spans="4:7" ht="18">
      <c r="D576" s="9"/>
      <c r="F576" s="9"/>
      <c r="G576" s="9"/>
    </row>
    <row r="577" spans="4:7" ht="18">
      <c r="D577" s="9"/>
      <c r="F577" s="9"/>
      <c r="G577" s="9"/>
    </row>
    <row r="578" spans="4:7" ht="18">
      <c r="D578" s="9"/>
      <c r="F578" s="9"/>
      <c r="G578" s="9"/>
    </row>
    <row r="579" spans="4:7" ht="18">
      <c r="D579" s="9"/>
      <c r="F579" s="9"/>
      <c r="G579" s="9"/>
    </row>
    <row r="580" spans="4:7" ht="18">
      <c r="D580" s="9"/>
      <c r="F580" s="9"/>
      <c r="G580" s="9"/>
    </row>
    <row r="581" spans="4:7" ht="18">
      <c r="D581" s="9"/>
      <c r="F581" s="9"/>
      <c r="G581" s="9"/>
    </row>
    <row r="582" spans="4:7" ht="18">
      <c r="D582" s="9"/>
      <c r="F582" s="9"/>
      <c r="G582" s="9"/>
    </row>
    <row r="583" spans="4:7" ht="18">
      <c r="D583" s="9"/>
      <c r="F583" s="9"/>
      <c r="G583" s="9"/>
    </row>
    <row r="584" spans="4:7" ht="18">
      <c r="D584" s="9"/>
      <c r="F584" s="9"/>
      <c r="G584" s="9"/>
    </row>
    <row r="585" spans="4:7" ht="18">
      <c r="D585" s="9"/>
      <c r="F585" s="9"/>
      <c r="G585" s="9"/>
    </row>
    <row r="586" spans="4:7" ht="18">
      <c r="D586" s="9"/>
      <c r="F586" s="9"/>
      <c r="G586" s="9"/>
    </row>
    <row r="587" spans="4:7" ht="18">
      <c r="D587" s="9"/>
      <c r="F587" s="9"/>
      <c r="G587" s="9"/>
    </row>
    <row r="588" spans="4:7" ht="18">
      <c r="D588" s="9"/>
      <c r="F588" s="9"/>
      <c r="G588" s="9"/>
    </row>
    <row r="589" spans="4:7" ht="18">
      <c r="D589" s="9"/>
      <c r="F589" s="9"/>
      <c r="G589" s="9"/>
    </row>
    <row r="590" spans="4:7" ht="18">
      <c r="D590" s="9"/>
      <c r="F590" s="9"/>
      <c r="G590" s="9"/>
    </row>
    <row r="591" spans="4:7" ht="18">
      <c r="D591" s="9"/>
      <c r="F591" s="9"/>
      <c r="G591" s="9"/>
    </row>
    <row r="592" spans="4:7" ht="18">
      <c r="D592" s="9"/>
      <c r="F592" s="9"/>
      <c r="G592" s="9"/>
    </row>
    <row r="593" spans="4:7" ht="18">
      <c r="D593" s="9"/>
      <c r="F593" s="9"/>
      <c r="G593" s="9"/>
    </row>
    <row r="594" spans="4:7" ht="18">
      <c r="D594" s="9"/>
      <c r="F594" s="9"/>
      <c r="G594" s="9"/>
    </row>
    <row r="595" spans="4:7" ht="18">
      <c r="D595" s="9"/>
      <c r="F595" s="9"/>
      <c r="G595" s="9"/>
    </row>
    <row r="596" spans="4:7" ht="18">
      <c r="D596" s="9"/>
      <c r="F596" s="9"/>
      <c r="G596" s="9"/>
    </row>
    <row r="597" spans="4:7" ht="18">
      <c r="D597" s="9"/>
      <c r="F597" s="9"/>
      <c r="G597" s="9"/>
    </row>
    <row r="598" spans="4:7" ht="18">
      <c r="D598" s="9"/>
      <c r="F598" s="9"/>
      <c r="G598" s="9"/>
    </row>
    <row r="599" spans="4:7" ht="18">
      <c r="D599" s="9"/>
      <c r="F599" s="9"/>
      <c r="G599" s="9"/>
    </row>
    <row r="600" spans="4:7" ht="18">
      <c r="D600" s="9"/>
      <c r="F600" s="9"/>
      <c r="G600" s="9"/>
    </row>
    <row r="601" spans="4:7" ht="18">
      <c r="D601" s="9"/>
      <c r="F601" s="9"/>
      <c r="G601" s="9"/>
    </row>
    <row r="602" spans="4:7" ht="18">
      <c r="D602" s="9"/>
      <c r="F602" s="9"/>
      <c r="G602" s="9"/>
    </row>
    <row r="603" spans="4:7" ht="18">
      <c r="D603" s="9"/>
      <c r="F603" s="9"/>
      <c r="G603" s="9"/>
    </row>
    <row r="604" spans="4:7" ht="18">
      <c r="D604" s="9"/>
      <c r="F604" s="9"/>
      <c r="G604" s="9"/>
    </row>
    <row r="605" spans="4:7" ht="18">
      <c r="D605" s="9"/>
      <c r="F605" s="9"/>
      <c r="G605" s="9"/>
    </row>
    <row r="606" spans="4:7" ht="18">
      <c r="D606" s="9"/>
      <c r="F606" s="9"/>
      <c r="G606" s="9"/>
    </row>
    <row r="607" spans="4:7" ht="18">
      <c r="D607" s="9"/>
      <c r="F607" s="9"/>
      <c r="G607" s="9"/>
    </row>
    <row r="608" spans="4:7" ht="18">
      <c r="D608" s="9"/>
      <c r="F608" s="9"/>
      <c r="G608" s="9"/>
    </row>
    <row r="609" spans="4:7" ht="18">
      <c r="D609" s="9"/>
      <c r="F609" s="9"/>
      <c r="G609" s="9"/>
    </row>
    <row r="610" spans="4:7" ht="18">
      <c r="D610" s="9"/>
      <c r="F610" s="9"/>
      <c r="G610" s="9"/>
    </row>
    <row r="611" spans="4:7" ht="18">
      <c r="D611" s="9"/>
      <c r="F611" s="9"/>
      <c r="G611" s="9"/>
    </row>
    <row r="612" spans="4:7" ht="18">
      <c r="D612" s="9"/>
      <c r="F612" s="9"/>
      <c r="G612" s="9"/>
    </row>
    <row r="613" spans="4:7" ht="18">
      <c r="D613" s="9"/>
      <c r="F613" s="9"/>
      <c r="G613" s="9"/>
    </row>
    <row r="614" spans="4:7" ht="18">
      <c r="D614" s="9"/>
      <c r="F614" s="9"/>
      <c r="G614" s="9"/>
    </row>
    <row r="615" spans="4:7" ht="18">
      <c r="D615" s="9"/>
      <c r="F615" s="9"/>
      <c r="G615" s="9"/>
    </row>
    <row r="616" spans="4:7" ht="18">
      <c r="D616" s="9"/>
      <c r="F616" s="9"/>
      <c r="G616" s="9"/>
    </row>
    <row r="617" spans="4:7" ht="18">
      <c r="D617" s="9"/>
      <c r="F617" s="9"/>
      <c r="G617" s="9"/>
    </row>
    <row r="618" spans="4:7" ht="18">
      <c r="D618" s="9"/>
      <c r="F618" s="9"/>
      <c r="G618" s="9"/>
    </row>
    <row r="619" spans="4:7" ht="18">
      <c r="D619" s="9"/>
      <c r="F619" s="9"/>
      <c r="G619" s="9"/>
    </row>
    <row r="620" spans="4:7" ht="18">
      <c r="D620" s="9"/>
      <c r="F620" s="9"/>
      <c r="G620" s="9"/>
    </row>
    <row r="621" spans="4:7" ht="18">
      <c r="D621" s="9"/>
      <c r="F621" s="9"/>
      <c r="G621" s="9"/>
    </row>
    <row r="622" spans="4:7" ht="18">
      <c r="D622" s="9"/>
      <c r="F622" s="9"/>
      <c r="G622" s="9"/>
    </row>
    <row r="623" spans="4:7" ht="18">
      <c r="D623" s="9"/>
      <c r="F623" s="9"/>
      <c r="G623" s="9"/>
    </row>
    <row r="624" spans="4:7" ht="18">
      <c r="D624" s="9"/>
      <c r="F624" s="9"/>
      <c r="G624" s="9"/>
    </row>
    <row r="625" spans="4:7" ht="18">
      <c r="D625" s="9"/>
      <c r="F625" s="9"/>
      <c r="G625" s="9"/>
    </row>
    <row r="626" spans="4:7" ht="18">
      <c r="D626" s="9"/>
      <c r="F626" s="9"/>
      <c r="G626" s="9"/>
    </row>
    <row r="627" spans="4:7" ht="18">
      <c r="D627" s="9"/>
      <c r="F627" s="9"/>
      <c r="G627" s="9"/>
    </row>
    <row r="628" spans="4:7" ht="18">
      <c r="D628" s="9"/>
      <c r="F628" s="9"/>
      <c r="G628" s="9"/>
    </row>
    <row r="629" spans="4:7" ht="18">
      <c r="D629" s="9"/>
      <c r="F629" s="9"/>
      <c r="G629" s="9"/>
    </row>
    <row r="630" spans="4:7" ht="18">
      <c r="D630" s="9"/>
      <c r="F630" s="9"/>
      <c r="G630" s="9"/>
    </row>
    <row r="631" spans="4:7" ht="18">
      <c r="D631" s="9"/>
      <c r="F631" s="9"/>
      <c r="G631" s="9"/>
    </row>
    <row r="632" spans="4:7" ht="18">
      <c r="D632" s="9"/>
      <c r="F632" s="9"/>
      <c r="G632" s="9"/>
    </row>
    <row r="633" spans="4:7" ht="18">
      <c r="D633" s="9"/>
      <c r="F633" s="9"/>
      <c r="G633" s="9"/>
    </row>
    <row r="634" spans="4:7" ht="18">
      <c r="D634" s="9"/>
      <c r="F634" s="9"/>
      <c r="G634" s="9"/>
    </row>
    <row r="635" spans="4:7" ht="18">
      <c r="D635" s="9"/>
      <c r="F635" s="9"/>
      <c r="G635" s="9"/>
    </row>
    <row r="636" spans="4:7" ht="18">
      <c r="D636" s="9"/>
      <c r="F636" s="9"/>
      <c r="G636" s="9"/>
    </row>
    <row r="637" spans="4:7" ht="18">
      <c r="D637" s="9"/>
      <c r="F637" s="9"/>
      <c r="G637" s="9"/>
    </row>
    <row r="638" spans="4:7" ht="18">
      <c r="D638" s="9"/>
      <c r="F638" s="9"/>
      <c r="G638" s="9"/>
    </row>
    <row r="639" spans="4:7" ht="18">
      <c r="D639" s="9"/>
      <c r="F639" s="9"/>
      <c r="G639" s="9"/>
    </row>
    <row r="640" spans="4:7" ht="18">
      <c r="D640" s="9"/>
      <c r="F640" s="9"/>
      <c r="G640" s="9"/>
    </row>
    <row r="641" spans="4:7" ht="18">
      <c r="D641" s="9"/>
      <c r="F641" s="9"/>
      <c r="G641" s="9"/>
    </row>
    <row r="642" spans="4:7" ht="18">
      <c r="D642" s="9"/>
      <c r="F642" s="9"/>
      <c r="G642" s="9"/>
    </row>
    <row r="643" spans="4:7" ht="18">
      <c r="D643" s="9"/>
      <c r="F643" s="9"/>
      <c r="G643" s="9"/>
    </row>
    <row r="644" spans="4:7" ht="18">
      <c r="D644" s="9"/>
      <c r="F644" s="9"/>
      <c r="G644" s="9"/>
    </row>
    <row r="645" spans="4:7" ht="18">
      <c r="D645" s="9"/>
      <c r="F645" s="9"/>
      <c r="G645" s="9"/>
    </row>
    <row r="646" spans="4:7" ht="18">
      <c r="D646" s="9"/>
      <c r="F646" s="9"/>
      <c r="G646" s="9"/>
    </row>
    <row r="647" spans="4:7" ht="18">
      <c r="D647" s="9"/>
      <c r="F647" s="9"/>
      <c r="G647" s="9"/>
    </row>
    <row r="648" spans="4:7" ht="18">
      <c r="D648" s="9"/>
      <c r="F648" s="9"/>
      <c r="G648" s="9"/>
    </row>
    <row r="649" spans="4:7" ht="18">
      <c r="D649" s="9"/>
      <c r="F649" s="9"/>
      <c r="G649" s="9"/>
    </row>
    <row r="650" spans="4:7" ht="18">
      <c r="D650" s="9"/>
      <c r="F650" s="9"/>
      <c r="G650" s="9"/>
    </row>
    <row r="651" spans="4:7" ht="18">
      <c r="D651" s="9"/>
      <c r="F651" s="9"/>
      <c r="G651" s="9"/>
    </row>
    <row r="652" spans="4:7" ht="18">
      <c r="D652" s="9"/>
      <c r="F652" s="9"/>
      <c r="G652" s="9"/>
    </row>
    <row r="653" spans="4:7" ht="18">
      <c r="D653" s="9"/>
      <c r="F653" s="9"/>
      <c r="G653" s="9"/>
    </row>
    <row r="654" spans="4:7" ht="18">
      <c r="D654" s="9"/>
      <c r="F654" s="9"/>
      <c r="G654" s="9"/>
    </row>
    <row r="655" spans="4:7" ht="18">
      <c r="D655" s="9"/>
      <c r="F655" s="9"/>
      <c r="G655" s="9"/>
    </row>
    <row r="656" spans="4:7" ht="18">
      <c r="D656" s="9"/>
      <c r="F656" s="9"/>
      <c r="G656" s="9"/>
    </row>
    <row r="657" spans="4:7" ht="18">
      <c r="D657" s="9"/>
      <c r="F657" s="9"/>
      <c r="G657" s="9"/>
    </row>
    <row r="658" spans="4:7" ht="18">
      <c r="D658" s="9"/>
      <c r="F658" s="9"/>
      <c r="G658" s="9"/>
    </row>
    <row r="659" spans="4:7" ht="18">
      <c r="D659" s="9"/>
      <c r="F659" s="9"/>
      <c r="G659" s="9"/>
    </row>
    <row r="660" spans="4:7" ht="18">
      <c r="D660" s="9"/>
      <c r="F660" s="9"/>
      <c r="G660" s="9"/>
    </row>
    <row r="661" spans="4:7" ht="18">
      <c r="D661" s="9"/>
      <c r="F661" s="9"/>
      <c r="G661" s="9"/>
    </row>
    <row r="662" spans="4:7" ht="18">
      <c r="D662" s="9"/>
      <c r="F662" s="9"/>
      <c r="G662" s="9"/>
    </row>
    <row r="663" spans="4:7" ht="18">
      <c r="D663" s="9"/>
      <c r="F663" s="9"/>
      <c r="G663" s="9"/>
    </row>
    <row r="664" spans="4:7" ht="18">
      <c r="D664" s="9"/>
      <c r="F664" s="9"/>
      <c r="G664" s="9"/>
    </row>
    <row r="665" spans="4:7" ht="18">
      <c r="D665" s="9"/>
      <c r="F665" s="9"/>
      <c r="G665" s="9"/>
    </row>
    <row r="666" spans="4:7" ht="18">
      <c r="D666" s="9"/>
      <c r="F666" s="9"/>
      <c r="G666" s="9"/>
    </row>
    <row r="667" spans="4:7" ht="18">
      <c r="D667" s="9"/>
      <c r="F667" s="9"/>
      <c r="G667" s="9"/>
    </row>
    <row r="668" spans="4:7" ht="18">
      <c r="D668" s="9"/>
      <c r="F668" s="9"/>
      <c r="G668" s="9"/>
    </row>
    <row r="669" spans="4:7" ht="18">
      <c r="D669" s="9"/>
      <c r="F669" s="9"/>
      <c r="G669" s="9"/>
    </row>
    <row r="670" spans="4:7" ht="18">
      <c r="D670" s="9"/>
      <c r="F670" s="9"/>
      <c r="G670" s="9"/>
    </row>
    <row r="671" spans="4:7" ht="18">
      <c r="D671" s="9"/>
      <c r="F671" s="9"/>
      <c r="G671" s="9"/>
    </row>
    <row r="672" spans="4:7" ht="18">
      <c r="D672" s="9"/>
      <c r="F672" s="9"/>
      <c r="G672" s="9"/>
    </row>
    <row r="673" spans="4:7" ht="18">
      <c r="D673" s="9"/>
      <c r="F673" s="9"/>
      <c r="G673" s="9"/>
    </row>
    <row r="674" spans="6:7" ht="18">
      <c r="F674" s="9"/>
      <c r="G674" s="9"/>
    </row>
    <row r="675" spans="6:7" ht="18">
      <c r="F675" s="9"/>
      <c r="G675" s="9"/>
    </row>
    <row r="676" spans="6:7" ht="18">
      <c r="F676" s="9"/>
      <c r="G676" s="9"/>
    </row>
    <row r="677" spans="6:7" ht="18">
      <c r="F677" s="9"/>
      <c r="G677" s="9"/>
    </row>
  </sheetData>
  <sheetProtection/>
  <mergeCells count="10">
    <mergeCell ref="E1:G1"/>
    <mergeCell ref="A3:G3"/>
    <mergeCell ref="E109:F109"/>
    <mergeCell ref="A109:B109"/>
    <mergeCell ref="A79:F79"/>
    <mergeCell ref="B82:G82"/>
    <mergeCell ref="A29:G29"/>
    <mergeCell ref="B5:F5"/>
    <mergeCell ref="A27:B27"/>
    <mergeCell ref="A28:B28"/>
  </mergeCells>
  <printOptions horizontalCentered="1"/>
  <pageMargins left="0.7874015748031497" right="0.7874015748031497" top="1.1811023622047245" bottom="0.3937007874015748" header="0" footer="0"/>
  <pageSetup fitToHeight="8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2022-11-04T09:22:35Z</cp:lastPrinted>
  <dcterms:created xsi:type="dcterms:W3CDTF">2003-04-04T06:54:01Z</dcterms:created>
  <dcterms:modified xsi:type="dcterms:W3CDTF">2022-11-04T09:22:48Z</dcterms:modified>
  <cp:category/>
  <cp:version/>
  <cp:contentType/>
  <cp:contentStatus/>
</cp:coreProperties>
</file>